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3"/>
  </bookViews>
  <sheets>
    <sheet name="2026 СО" sheetId="1" state="visible" r:id="rId1"/>
    <sheet name="2027 СО" sheetId="2" state="visible" r:id="rId2"/>
    <sheet name="2028 СО" sheetId="3" state="visible" r:id="rId3"/>
    <sheet name="Численность ОСО" sheetId="4" state="visible" r:id="rId4"/>
    <sheet name="Лист1" sheetId="5" state="hidden" r:id="rId5"/>
    <sheet name="Адм 2026-2028" sheetId="6" state="visible" r:id="rId6"/>
  </sheets>
  <definedNames>
    <definedName name="_xlnm.Print_Area" localSheetId="0">'2026 СО'!$A$1:$M$58</definedName>
    <definedName name="_xlnm.Print_Area" localSheetId="1">'2027 СО'!$A$1:$K$58</definedName>
    <definedName name="_xlnm.Print_Area" localSheetId="2">'2028 СО'!$A$1:$K$57</definedName>
    <definedName name="_xlnm.Print_Area" localSheetId="5">'Адм 2026-2028'!$A$1:$Y$24</definedName>
  </definedNames>
  <calcPr/>
</workbook>
</file>

<file path=xl/sharedStrings.xml><?xml version="1.0" encoding="utf-8"?>
<sst xmlns="http://schemas.openxmlformats.org/spreadsheetml/2006/main" count="133" uniqueCount="133">
  <si>
    <t xml:space="preserve"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</t>
  </si>
  <si>
    <t xml:space="preserve">на 2026 год </t>
  </si>
  <si>
    <r>
      <t xml:space="preserve">Наименование главного распорядителя бюджетных средств </t>
    </r>
    <r>
      <rPr>
        <u val="single"/>
        <sz val="11"/>
        <rFont val="Times New Roman"/>
      </rPr>
      <t xml:space="preserve">Министерство труда и социального развития Новосибирской области
</t>
    </r>
  </si>
  <si>
    <r>
      <t xml:space="preserve">Тип бюджетного обязательства  </t>
    </r>
    <r>
      <rPr>
        <u val="single"/>
        <sz val="11"/>
        <rFont val="Times New Roman"/>
      </rPr>
      <t xml:space="preserve"> действующее </t>
    </r>
  </si>
  <si>
    <r>
      <t xml:space="preserve">Наименование межбюджетного трансферта  </t>
    </r>
    <r>
      <rPr>
        <u val="single"/>
        <sz val="11"/>
        <rFont val="Times New Roman"/>
      </rPr>
      <t xml:space="preserve"> субвенции на осуществление отдельных государственных полномочий Новосибирской области по обеспечению социального обслуживания отдельных категорий граждан</t>
    </r>
  </si>
  <si>
    <r>
      <t xml:space="preserve">Реквизиты НПА, утверждающего методику расчета: </t>
    </r>
    <r>
      <rPr>
        <u val="single"/>
        <sz val="11"/>
        <rFont val="Times New Roman"/>
      </rPr>
      <t xml:space="preserve">Закон Новосибирской области от 19.10.2006 № 41-ОЗ , Закон Новосибирской области от 13.12.2006 № 65-ОЗ </t>
    </r>
  </si>
  <si>
    <r>
      <t xml:space="preserve">Коды бюджетной классифкации по трансферту   </t>
    </r>
    <r>
      <rPr>
        <u val="single"/>
        <sz val="11"/>
        <rFont val="Times New Roman"/>
      </rPr>
      <t xml:space="preserve">023 1002 28.3.01.70180 530 </t>
    </r>
  </si>
  <si>
    <r>
      <t xml:space="preserve">Расчетная таблица по межбюджетным трансфертам: </t>
    </r>
    <r>
      <rPr>
        <u val="single"/>
        <sz val="11"/>
        <rFont val="Times New Roman"/>
      </rPr>
      <t xml:space="preserve">расчетные поля в зависимости от методики</t>
    </r>
  </si>
  <si>
    <t xml:space="preserve">Наименование муниципального образования</t>
  </si>
  <si>
    <t xml:space="preserve"> Администрирование отдельных государственных полномочий по социальному обслуживанию</t>
  </si>
  <si>
    <t xml:space="preserve">Финансовые затраты на социальное обслуживание в учреждениях социального обслуживания на 2025 год</t>
  </si>
  <si>
    <t xml:space="preserve">Норматив расходов на содержание </t>
  </si>
  <si>
    <t xml:space="preserve">Финансовые затраты на социальное обслуживание
на 2026 год</t>
  </si>
  <si>
    <t xml:space="preserve">ИТОГО
на 2026 год
сиквестра</t>
  </si>
  <si>
    <t xml:space="preserve">Согласно подходам к формированию областного бюджета </t>
  </si>
  <si>
    <t xml:space="preserve">ИТОГО
на 2026 год</t>
  </si>
  <si>
    <t xml:space="preserve">В том числе дополнительная потребность на индексацию заработной платы (Справочно)</t>
  </si>
  <si>
    <t xml:space="preserve"> на одного обслуживаемого в 2025 году в полустационарном и нестационарном учреждении (отделении) социального обслуживания</t>
  </si>
  <si>
    <t xml:space="preserve"> на содержание одного койко-места в 2025 году в стационарном учреждении (отделении) социального обслуживания</t>
  </si>
  <si>
    <t xml:space="preserve"> в полустационарных и нестационарных учреждениях (отделениях) социального обслуживания</t>
  </si>
  <si>
    <t xml:space="preserve">в стационарных учреждениях (отделениях) социального обслуживания</t>
  </si>
  <si>
    <t>ИТОГО</t>
  </si>
  <si>
    <t xml:space="preserve">в том числе:</t>
  </si>
  <si>
    <t xml:space="preserve">Указы Президента РФ</t>
  </si>
  <si>
    <t xml:space="preserve">Прочие категории</t>
  </si>
  <si>
    <t xml:space="preserve">Баганский район</t>
  </si>
  <si>
    <t xml:space="preserve">Барабинский район</t>
  </si>
  <si>
    <t xml:space="preserve">Болотнинский район</t>
  </si>
  <si>
    <t xml:space="preserve">Венгеровский округ</t>
  </si>
  <si>
    <t xml:space="preserve">Доволенский округ</t>
  </si>
  <si>
    <t xml:space="preserve">Здвинский район</t>
  </si>
  <si>
    <t xml:space="preserve">Искитимский район</t>
  </si>
  <si>
    <t xml:space="preserve">Карасукский округ</t>
  </si>
  <si>
    <t xml:space="preserve">Каргатский район</t>
  </si>
  <si>
    <t xml:space="preserve">Колыванский район</t>
  </si>
  <si>
    <t xml:space="preserve">Коченевский район</t>
  </si>
  <si>
    <t xml:space="preserve">Кочковский район</t>
  </si>
  <si>
    <t xml:space="preserve">Краснозерский район</t>
  </si>
  <si>
    <t xml:space="preserve">Куйбышевский район</t>
  </si>
  <si>
    <t xml:space="preserve">Купинский район</t>
  </si>
  <si>
    <t xml:space="preserve">Кыштовский район</t>
  </si>
  <si>
    <t xml:space="preserve">Маслянинский округ</t>
  </si>
  <si>
    <t xml:space="preserve">Мошковский район</t>
  </si>
  <si>
    <t xml:space="preserve">Новосибирский район</t>
  </si>
  <si>
    <t xml:space="preserve">Ордынский район</t>
  </si>
  <si>
    <t xml:space="preserve">Северный округ</t>
  </si>
  <si>
    <t xml:space="preserve">Сузунский округ</t>
  </si>
  <si>
    <t xml:space="preserve">Татарский округ</t>
  </si>
  <si>
    <t xml:space="preserve">Тогучинский район</t>
  </si>
  <si>
    <t xml:space="preserve">Убинский округ</t>
  </si>
  <si>
    <t xml:space="preserve">Усть-Тарский район</t>
  </si>
  <si>
    <t xml:space="preserve">Чановский округ</t>
  </si>
  <si>
    <t xml:space="preserve">Черепановский район</t>
  </si>
  <si>
    <t xml:space="preserve">Чистоозерный район</t>
  </si>
  <si>
    <t xml:space="preserve">Чулымский район</t>
  </si>
  <si>
    <t xml:space="preserve">г. Бердск</t>
  </si>
  <si>
    <t xml:space="preserve">г. Искитим</t>
  </si>
  <si>
    <t xml:space="preserve">р.п. Кольцово</t>
  </si>
  <si>
    <t xml:space="preserve">г. Обь</t>
  </si>
  <si>
    <t xml:space="preserve">г. Новосибирск</t>
  </si>
  <si>
    <t>ВСЕГО</t>
  </si>
  <si>
    <t xml:space="preserve">Первый заместитель министра</t>
  </si>
  <si>
    <t xml:space="preserve">Е.М. Москалева</t>
  </si>
  <si>
    <t>(подпись)</t>
  </si>
  <si>
    <t xml:space="preserve">2027 год</t>
  </si>
  <si>
    <t xml:space="preserve">Финансовые затраты на социальное обслуживание на 2027 год</t>
  </si>
  <si>
    <t xml:space="preserve">ИТОГО
на 2027 год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</si>
  <si>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</si>
  <si>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2028 год</t>
  </si>
  <si>
    <t xml:space="preserve">Финансовые затраты на социальное обслуживание на 2028 год</t>
  </si>
  <si>
    <t xml:space="preserve">ИТОГО
на 2028 год</t>
  </si>
  <si>
    <t xml:space="preserve">Численность населения для расчета финансового обеспечение субвенции на осуществление администрирования отдельных государственных полномочий по социальному обслуживанию на 2026 - 2028 годы              
                 </t>
  </si>
  <si>
    <t xml:space="preserve">№ п/п</t>
  </si>
  <si>
    <t xml:space="preserve">Численность населения МО на 01.01.2024</t>
  </si>
  <si>
    <t xml:space="preserve">Численность муниципальных служащих</t>
  </si>
  <si>
    <t xml:space="preserve">Численность работников, осуществляющих техническое обеспечение</t>
  </si>
  <si>
    <t>ИТОГО:</t>
  </si>
  <si>
    <t xml:space="preserve">Заместитель начальника управления - начальник отдела экономического анализа и финансового планирования</t>
  </si>
  <si>
    <t xml:space="preserve">А.В. Медведев</t>
  </si>
  <si>
    <t xml:space="preserve">2026 год</t>
  </si>
  <si>
    <t xml:space="preserve">Венгеровский район</t>
  </si>
  <si>
    <t xml:space="preserve">Доволенский район</t>
  </si>
  <si>
    <t xml:space="preserve">Карасукский район</t>
  </si>
  <si>
    <t xml:space="preserve">Маслянинский район</t>
  </si>
  <si>
    <t xml:space="preserve">Северный район</t>
  </si>
  <si>
    <t xml:space="preserve">Сузунский район</t>
  </si>
  <si>
    <t xml:space="preserve">Татарский район</t>
  </si>
  <si>
    <t xml:space="preserve">Убинский район</t>
  </si>
  <si>
    <t xml:space="preserve">Чановский район</t>
  </si>
  <si>
    <t xml:space="preserve">Финансовое обеспечение субвенции на осуществление администрирования отдельных государственных полномочий по социальному обслуживанию на 2026 - 2028 годы</t>
  </si>
  <si>
    <t xml:space="preserve">Наименование муниципальных образований/          Наименование должностей </t>
  </si>
  <si>
    <t xml:space="preserve">Расчет ФОТ</t>
  </si>
  <si>
    <t xml:space="preserve">Итого 
на 2027 год</t>
  </si>
  <si>
    <t xml:space="preserve">Итого 
на 2028 год</t>
  </si>
  <si>
    <t xml:space="preserve">Штатная численность</t>
  </si>
  <si>
    <t xml:space="preserve">Базовый должностной оклад (БДО)</t>
  </si>
  <si>
    <t xml:space="preserve">Коэффициент кратности (К)</t>
  </si>
  <si>
    <t xml:space="preserve">Месячный должностной оклад (ДО)</t>
  </si>
  <si>
    <t xml:space="preserve">Должностной оклад в месяц на шт. числ-ть </t>
  </si>
  <si>
    <t xml:space="preserve">Ежемесячная надбавка к ДО за классный чин (НКЧ) </t>
  </si>
  <si>
    <t xml:space="preserve">Ежемесячная надбавка к ДО за особые условия  (НОУ)</t>
  </si>
  <si>
    <t xml:space="preserve">Ежемесячная надбавка за выслугу лет (НВЛ)</t>
  </si>
  <si>
    <t xml:space="preserve">Норматив ЕДП (max)</t>
  </si>
  <si>
    <t xml:space="preserve">Ежемесячное денежное поощрение  к ДО (ЕДП)</t>
  </si>
  <si>
    <t xml:space="preserve">Надбавка за работу со сведениями, сост. гос.тайну (НГТ)</t>
  </si>
  <si>
    <t>(ДО+НКЧ+НОУ+НВЛ+ЕДП+НГТ)*12*РК</t>
  </si>
  <si>
    <t xml:space="preserve">Премия за выполнение особо важных и сложных заданий 2 ДО в год, (П)</t>
  </si>
  <si>
    <t xml:space="preserve">Единовременная выплата к отпуску 2 ДО (ЕДВ)+ материальная помощь 1 ДО (МП)</t>
  </si>
  <si>
    <t>(ЕДВ+МП+П)*РК</t>
  </si>
  <si>
    <t xml:space="preserve">Итого ФОТ</t>
  </si>
  <si>
    <t xml:space="preserve">ФОТ с индексацией с 01.10.2026 7,5%</t>
  </si>
  <si>
    <t xml:space="preserve">Начисления на ФОТ (30,2%) (рубли)</t>
  </si>
  <si>
    <t xml:space="preserve">ФОТ на 2026 год
 с начислениями (тыс. рублей)</t>
  </si>
  <si>
    <t xml:space="preserve">Материальные расходы на организацию и осуществление деятельности (МО-0,22, Нск - 0,195), тыс. руб.</t>
  </si>
  <si>
    <t xml:space="preserve">Итого 
на 2026 год</t>
  </si>
  <si>
    <t>6=гр.5*гр.4</t>
  </si>
  <si>
    <t xml:space="preserve">7 (гр.6*гр.3)</t>
  </si>
  <si>
    <t xml:space="preserve">9 (гр.7*1,2(0,9))</t>
  </si>
  <si>
    <t>10(гр.7*0,3)</t>
  </si>
  <si>
    <t>13(гр.7*гр.12)</t>
  </si>
  <si>
    <t xml:space="preserve">15 (гр.7+8+9+10+13+14)*12*1,25</t>
  </si>
  <si>
    <t>16(гр.7*2)</t>
  </si>
  <si>
    <t xml:space="preserve">17 (гр.7*3)</t>
  </si>
  <si>
    <t xml:space="preserve">18 (гр.16+ гр.17)*1,25</t>
  </si>
  <si>
    <t xml:space="preserve">19 (гр.15+гр.18)</t>
  </si>
  <si>
    <t xml:space="preserve">20 (гр.19 + 19/12*3*0%)</t>
  </si>
  <si>
    <t>гр.21(гр.20*30,2%)</t>
  </si>
  <si>
    <t>22(гр.21+гр.20)</t>
  </si>
  <si>
    <t xml:space="preserve">Муниципальные районы численостью менее 50 000 человек</t>
  </si>
  <si>
    <t xml:space="preserve">начальник отдела</t>
  </si>
  <si>
    <t xml:space="preserve">главный специалист (админ)</t>
  </si>
  <si>
    <t xml:space="preserve">ведущий специалист (тех раб)</t>
  </si>
  <si>
    <t xml:space="preserve">Муниципальные районы численостью более 50 000 человек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</si>
</sst>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_р_._-;\-* #,##0.00_р_._-;_-* &quot;-&quot;??_р_._-;_-@_-"/>
    <numFmt numFmtId="161" formatCode="0.0"/>
    <numFmt numFmtId="162" formatCode="#,##0.0"/>
    <numFmt numFmtId="163" formatCode="#,##0.00_ ;\-#,##0.00\ "/>
    <numFmt numFmtId="164" formatCode="#,##0.0_ ;&quot;-&quot;#,##0.0&quot; &quot;"/>
    <numFmt numFmtId="165" formatCode="0.0%"/>
  </numFmts>
  <fonts count="32">
    <font>
      <sz val="11.000000"/>
      <color theme="1"/>
      <name val="Calibri"/>
      <scheme val="minor"/>
    </font>
    <font>
      <sz val="10.000000"/>
      <name val="Arial Cyr"/>
    </font>
    <font>
      <sz val="10.000000"/>
      <name val="Arial"/>
    </font>
    <font>
      <sz val="11.000000"/>
      <color theme="1"/>
      <name val="Times New Roman"/>
    </font>
    <font>
      <b/>
      <sz val="11.000000"/>
      <name val="Times New Roman"/>
    </font>
    <font>
      <b/>
      <sz val="12.000000"/>
      <name val="Times New Roman"/>
    </font>
    <font>
      <b/>
      <u/>
      <sz val="11.000000"/>
      <color theme="1"/>
      <name val="Times New Roman"/>
    </font>
    <font>
      <sz val="11.000000"/>
      <name val="Times New Roman"/>
    </font>
    <font>
      <b/>
      <u/>
      <sz val="11.000000"/>
      <name val="Times New Roman"/>
    </font>
    <font>
      <b/>
      <sz val="11.000000"/>
      <color theme="1"/>
      <name val="Times New Roman"/>
    </font>
    <font>
      <b/>
      <i/>
      <sz val="11.000000"/>
      <color theme="1"/>
      <name val="Times New Roman"/>
    </font>
    <font>
      <i/>
      <sz val="11.000000"/>
      <color theme="1"/>
      <name val="Times New Roman"/>
    </font>
    <font>
      <sz val="9.000000"/>
      <name val="Arial Cyr"/>
    </font>
    <font>
      <sz val="14.000000"/>
      <name val="Times New Roman"/>
    </font>
    <font>
      <sz val="9.000000"/>
      <name val="Times New Roman"/>
    </font>
    <font>
      <b/>
      <sz val="8.000000"/>
      <color theme="1"/>
      <name val="Times New Roman"/>
    </font>
    <font>
      <sz val="6.000000"/>
      <color theme="1"/>
      <name val="Times New Roman"/>
    </font>
    <font>
      <sz val="8.000000"/>
      <color theme="1"/>
      <name val="Times New Roman"/>
    </font>
    <font>
      <sz val="9.000000"/>
      <color theme="1"/>
      <name val="Times New Roman"/>
    </font>
    <font>
      <sz val="10.000000"/>
      <color theme="1"/>
      <name val="Arial Cyr"/>
    </font>
    <font>
      <sz val="14.000000"/>
      <color theme="1"/>
      <name val="Times New Roman"/>
    </font>
    <font>
      <b/>
      <sz val="11.000000"/>
      <color theme="1"/>
      <name val="Calibri"/>
      <scheme val="minor"/>
    </font>
    <font>
      <sz val="10.000000"/>
      <name val="Times New Roman"/>
    </font>
    <font>
      <b/>
      <sz val="10.000000"/>
      <name val="Times New Roman"/>
    </font>
    <font>
      <sz val="10.000000"/>
      <color theme="0"/>
      <name val="Times New Roman"/>
    </font>
    <font>
      <b/>
      <sz val="14.000000"/>
      <name val="Times New Roman"/>
    </font>
    <font>
      <b/>
      <sz val="9.000000"/>
      <name val="Times New Roman"/>
    </font>
    <font>
      <b/>
      <sz val="8.000000"/>
      <name val="Times New Roman"/>
    </font>
    <font>
      <b/>
      <sz val="7.000000"/>
      <name val="Times New Roman"/>
    </font>
    <font>
      <sz val="8.000000"/>
      <name val="Times New Roman"/>
    </font>
    <font>
      <sz val="12.000000"/>
      <name val="Times New Roman"/>
    </font>
    <font>
      <sz val="12.000000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7" tint="0.39997558519241921"/>
        <bgColor theme="0"/>
      </patternFill>
    </fill>
    <fill>
      <patternFill patternType="solid">
        <fgColor theme="7"/>
        <bgColor theme="0"/>
      </patternFill>
    </fill>
  </fills>
  <borders count="21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</borders>
  <cellStyleXfs count="5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160" applyNumberFormat="1" applyFont="0" applyFill="0" applyBorder="0" applyProtection="0"/>
  </cellStyleXfs>
  <cellXfs count="171">
    <xf fontId="0" fillId="0" borderId="0" numFmtId="0" xfId="0"/>
    <xf fontId="3" fillId="0" borderId="0" numFmtId="0" xfId="0" applyFont="1"/>
    <xf fontId="3" fillId="2" borderId="0" numFmtId="0" xfId="0" applyFont="1" applyFill="1"/>
    <xf fontId="3" fillId="0" borderId="0" numFmtId="161" xfId="0" applyNumberFormat="1" applyFont="1"/>
    <xf fontId="4" fillId="0" borderId="0" numFmtId="0" xfId="0" applyFont="1" applyAlignment="1">
      <alignment horizontal="center" vertical="top" wrapText="1"/>
    </xf>
    <xf fontId="5" fillId="2" borderId="0" numFmtId="0" xfId="0" applyFont="1" applyFill="1" applyAlignment="1">
      <alignment horizontal="center" vertical="top" wrapText="1"/>
    </xf>
    <xf fontId="5" fillId="0" borderId="0" numFmtId="0" xfId="0" applyFont="1" applyAlignment="1">
      <alignment horizontal="center" vertical="top" wrapText="1"/>
    </xf>
    <xf fontId="6" fillId="0" borderId="0" numFmtId="0" xfId="0" applyFont="1"/>
    <xf fontId="7" fillId="0" borderId="0" numFmtId="0" xfId="0" applyFont="1"/>
    <xf fontId="7" fillId="2" borderId="0" numFmtId="0" xfId="0" applyFont="1" applyFill="1"/>
    <xf fontId="8" fillId="0" borderId="0" numFmtId="0" xfId="0" applyFont="1" applyAlignment="1">
      <alignment horizontal="right"/>
    </xf>
    <xf fontId="7" fillId="0" borderId="0" numFmtId="0" xfId="0" applyFont="1" applyAlignment="1">
      <alignment horizontal="left" vertical="top" wrapText="1"/>
    </xf>
    <xf fontId="7" fillId="0" borderId="0" numFmtId="0" xfId="0" applyFont="1" applyAlignment="1">
      <alignment horizontal="left" vertical="center" wrapText="1"/>
    </xf>
    <xf fontId="7" fillId="2" borderId="0" numFmtId="0" xfId="0" applyFont="1" applyFill="1" applyAlignment="1">
      <alignment horizontal="left" vertical="center" wrapText="1"/>
    </xf>
    <xf fontId="7" fillId="0" borderId="0" numFmtId="0" xfId="0" applyFont="1" applyAlignment="1">
      <alignment horizontal="left"/>
    </xf>
    <xf fontId="7" fillId="2" borderId="0" numFmtId="0" xfId="0" applyFont="1" applyFill="1" applyAlignment="1">
      <alignment horizontal="left"/>
    </xf>
    <xf fontId="3" fillId="0" borderId="0" numFmtId="0" xfId="0" applyFont="1" applyAlignment="1">
      <alignment wrapText="1"/>
    </xf>
    <xf fontId="9" fillId="0" borderId="1" numFmtId="0" xfId="0" applyFont="1" applyBorder="1" applyAlignment="1">
      <alignment horizontal="center" vertical="center" wrapText="1"/>
    </xf>
    <xf fontId="9" fillId="2" borderId="2" numFmtId="0" xfId="0" applyFont="1" applyFill="1" applyBorder="1" applyAlignment="1">
      <alignment horizontal="center" vertical="center" wrapText="1"/>
    </xf>
    <xf fontId="9" fillId="0" borderId="2" numFmtId="0" xfId="0" applyFont="1" applyBorder="1" applyAlignment="1">
      <alignment horizontal="center" vertical="center" wrapText="1"/>
    </xf>
    <xf fontId="9" fillId="0" borderId="3" numFmtId="0" xfId="0" applyFont="1" applyBorder="1" applyAlignment="1">
      <alignment horizontal="center" vertical="center" wrapText="1"/>
    </xf>
    <xf fontId="9" fillId="0" borderId="4" numFmtId="0" xfId="0" applyFont="1" applyBorder="1" applyAlignment="1">
      <alignment horizontal="center" vertical="center" wrapText="1"/>
    </xf>
    <xf fontId="10" fillId="0" borderId="5" numFmtId="0" xfId="0" applyFont="1" applyBorder="1" applyAlignment="1">
      <alignment horizontal="center" vertical="center" wrapText="1"/>
    </xf>
    <xf fontId="10" fillId="0" borderId="6" numFmtId="0" xfId="0" applyFont="1" applyBorder="1" applyAlignment="1">
      <alignment horizontal="center" vertical="center" wrapText="1"/>
    </xf>
    <xf fontId="10" fillId="0" borderId="7" numFmtId="0" xfId="0" applyFont="1" applyBorder="1" applyAlignment="1">
      <alignment horizontal="center" vertical="center" wrapText="1"/>
    </xf>
    <xf fontId="3" fillId="0" borderId="0" numFmtId="161" xfId="0" applyNumberFormat="1" applyFont="1" applyAlignment="1">
      <alignment wrapText="1"/>
    </xf>
    <xf fontId="9" fillId="2" borderId="8" numFmtId="0" xfId="0" applyFont="1" applyFill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9" fillId="0" borderId="0" numFmtId="0" xfId="0" applyFont="1" applyAlignment="1">
      <alignment horizontal="center" vertical="center" wrapText="1"/>
    </xf>
    <xf fontId="10" fillId="0" borderId="2" numFmtId="0" xfId="0" applyFont="1" applyBorder="1" applyAlignment="1">
      <alignment horizontal="center" vertical="center" wrapText="1"/>
    </xf>
    <xf fontId="9" fillId="2" borderId="9" numFmtId="0" xfId="0" applyFont="1" applyFill="1" applyBorder="1" applyAlignment="1">
      <alignment horizontal="center" vertical="center" wrapText="1"/>
    </xf>
    <xf fontId="9" fillId="0" borderId="9" numFmtId="0" xfId="0" applyFont="1" applyBorder="1" applyAlignment="1">
      <alignment horizontal="center" vertical="center" wrapText="1"/>
    </xf>
    <xf fontId="10" fillId="0" borderId="9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3" fillId="0" borderId="0" numFmtId="0" xfId="0" applyFont="1" applyAlignment="1">
      <alignment horizontal="center" vertical="center" wrapText="1"/>
    </xf>
    <xf fontId="3" fillId="0" borderId="1" numFmtId="0" xfId="0" applyFont="1" applyBorder="1" applyAlignment="1">
      <alignment horizontal="center" vertical="center" wrapText="1"/>
    </xf>
    <xf fontId="3" fillId="2" borderId="1" numFmtId="0" xfId="0" applyFont="1" applyFill="1" applyBorder="1" applyAlignment="1">
      <alignment horizontal="center" vertical="center" wrapText="1"/>
    </xf>
    <xf fontId="3" fillId="0" borderId="0" numFmtId="161" xfId="0" applyNumberFormat="1" applyFont="1" applyAlignment="1">
      <alignment horizontal="center" vertical="center" wrapText="1"/>
    </xf>
    <xf fontId="3" fillId="0" borderId="1" numFmtId="0" xfId="0" applyFont="1" applyBorder="1" applyAlignment="1">
      <alignment horizontal="left" vertical="center" wrapText="1"/>
    </xf>
    <xf fontId="3" fillId="2" borderId="1" numFmtId="162" xfId="0" applyNumberFormat="1" applyFont="1" applyFill="1" applyBorder="1" applyAlignment="1">
      <alignment wrapText="1"/>
    </xf>
    <xf fontId="3" fillId="0" borderId="1" numFmtId="162" xfId="0" applyNumberFormat="1" applyFont="1" applyBorder="1" applyAlignment="1">
      <alignment wrapText="1"/>
    </xf>
    <xf fontId="9" fillId="0" borderId="1" numFmtId="162" xfId="0" applyNumberFormat="1" applyFont="1" applyBorder="1" applyAlignment="1">
      <alignment wrapText="1"/>
    </xf>
    <xf fontId="11" fillId="0" borderId="1" numFmtId="162" xfId="0" applyNumberFormat="1" applyFont="1" applyBorder="1" applyAlignment="1">
      <alignment wrapText="1"/>
    </xf>
    <xf fontId="3" fillId="0" borderId="0" numFmtId="162" xfId="0" applyNumberFormat="1" applyFont="1" applyAlignment="1">
      <alignment wrapText="1"/>
    </xf>
    <xf fontId="3" fillId="2" borderId="1" numFmtId="162" xfId="0" applyNumberFormat="1" applyFont="1" applyFill="1" applyBorder="1"/>
    <xf fontId="3" fillId="0" borderId="1" numFmtId="162" xfId="0" applyNumberFormat="1" applyFont="1" applyBorder="1"/>
    <xf fontId="9" fillId="0" borderId="0" numFmtId="0" xfId="0" applyFont="1"/>
    <xf fontId="9" fillId="0" borderId="1" numFmtId="0" xfId="0" applyFont="1" applyBorder="1"/>
    <xf fontId="9" fillId="2" borderId="1" numFmtId="162" xfId="0" applyNumberFormat="1" applyFont="1" applyFill="1" applyBorder="1"/>
    <xf fontId="9" fillId="0" borderId="1" numFmtId="162" xfId="0" applyNumberFormat="1" applyFont="1" applyBorder="1"/>
    <xf fontId="10" fillId="0" borderId="1" numFmtId="162" xfId="0" applyNumberFormat="1" applyFont="1" applyBorder="1"/>
    <xf fontId="9" fillId="0" borderId="0" numFmtId="161" xfId="0" applyNumberFormat="1" applyFont="1"/>
    <xf fontId="3" fillId="0" borderId="0" numFmtId="162" xfId="0" applyNumberFormat="1" applyFont="1"/>
    <xf fontId="12" fillId="0" borderId="0" numFmtId="0" xfId="0" applyFont="1"/>
    <xf fontId="13" fillId="0" borderId="0" numFmtId="0" xfId="0" applyFont="1"/>
    <xf fontId="13" fillId="2" borderId="0" numFmtId="0" xfId="0" applyFont="1" applyFill="1"/>
    <xf fontId="12" fillId="0" borderId="10" numFmtId="0" xfId="0" applyFont="1" applyBorder="1" applyAlignment="1">
      <alignment horizontal="center"/>
    </xf>
    <xf fontId="12" fillId="0" borderId="0" numFmtId="162" xfId="0" applyNumberFormat="1" applyFont="1"/>
    <xf fontId="12" fillId="0" borderId="0" numFmtId="161" xfId="0" applyNumberFormat="1" applyFont="1"/>
    <xf fontId="12" fillId="2" borderId="0" numFmtId="0" xfId="0" applyFont="1" applyFill="1"/>
    <xf fontId="14" fillId="0" borderId="11" numFmtId="0" xfId="0" applyFont="1" applyBorder="1" applyAlignment="1">
      <alignment horizontal="center"/>
    </xf>
    <xf fontId="12" fillId="0" borderId="0" numFmtId="0" xfId="0" applyFont="1" applyAlignment="1">
      <alignment horizontal="center"/>
    </xf>
    <xf fontId="6" fillId="2" borderId="0" numFmtId="0" xfId="0" applyFont="1" applyFill="1" applyAlignment="1">
      <alignment horizontal="center"/>
    </xf>
    <xf fontId="8" fillId="2" borderId="0" numFmtId="0" xfId="0" applyFont="1" applyFill="1" applyAlignment="1">
      <alignment horizontal="right"/>
    </xf>
    <xf fontId="7" fillId="2" borderId="0" numFmtId="0" xfId="0" applyFont="1" applyFill="1" applyAlignment="1">
      <alignment horizontal="left" vertical="top" wrapText="1"/>
    </xf>
    <xf fontId="3" fillId="2" borderId="0" numFmtId="0" xfId="0" applyFont="1" applyFill="1" applyAlignment="1">
      <alignment wrapText="1"/>
    </xf>
    <xf fontId="9" fillId="2" borderId="1" numFmtId="0" xfId="0" applyFont="1" applyFill="1" applyBorder="1" applyAlignment="1">
      <alignment horizontal="center" vertical="center" wrapText="1"/>
    </xf>
    <xf fontId="10" fillId="2" borderId="1" numFmtId="0" xfId="0" applyFont="1" applyFill="1" applyBorder="1" applyAlignment="1">
      <alignment horizontal="center" vertical="center" wrapText="1"/>
    </xf>
    <xf fontId="3" fillId="2" borderId="0" numFmtId="0" xfId="0" applyFont="1" applyFill="1" applyAlignment="1">
      <alignment horizontal="center" vertical="center" wrapText="1"/>
    </xf>
    <xf fontId="3" fillId="2" borderId="1" numFmtId="163" xfId="0" applyNumberFormat="1" applyFont="1" applyFill="1" applyBorder="1" applyAlignment="1">
      <alignment wrapText="1"/>
    </xf>
    <xf fontId="9" fillId="2" borderId="1" numFmtId="163" xfId="0" applyNumberFormat="1" applyFont="1" applyFill="1" applyBorder="1" applyAlignment="1">
      <alignment wrapText="1"/>
    </xf>
    <xf fontId="11" fillId="2" borderId="1" numFmtId="162" xfId="0" applyNumberFormat="1" applyFont="1" applyFill="1" applyBorder="1" applyAlignment="1">
      <alignment wrapText="1"/>
    </xf>
    <xf fontId="3" fillId="2" borderId="0" numFmtId="162" xfId="0" applyNumberFormat="1" applyFont="1" applyFill="1" applyAlignment="1">
      <alignment wrapText="1"/>
    </xf>
    <xf fontId="3" fillId="2" borderId="0" numFmtId="163" xfId="0" applyNumberFormat="1" applyFont="1" applyFill="1" applyAlignment="1">
      <alignment wrapText="1"/>
    </xf>
    <xf fontId="3" fillId="3" borderId="0" numFmtId="0" xfId="0" applyFont="1" applyFill="1"/>
    <xf fontId="3" fillId="2" borderId="1" numFmtId="4" xfId="0" applyNumberFormat="1" applyFont="1" applyFill="1" applyBorder="1" applyAlignment="1">
      <alignment wrapText="1"/>
    </xf>
    <xf fontId="9" fillId="2" borderId="0" numFmtId="0" xfId="0" applyFont="1" applyFill="1"/>
    <xf fontId="9" fillId="2" borderId="1" numFmtId="163" xfId="0" applyNumberFormat="1" applyFont="1" applyFill="1" applyBorder="1"/>
    <xf fontId="10" fillId="2" borderId="1" numFmtId="162" xfId="0" applyNumberFormat="1" applyFont="1" applyFill="1" applyBorder="1"/>
    <xf fontId="9" fillId="2" borderId="0" numFmtId="163" xfId="0" applyNumberFormat="1" applyFont="1" applyFill="1"/>
    <xf fontId="3" fillId="2" borderId="0" numFmtId="163" xfId="0" applyNumberFormat="1" applyFont="1" applyFill="1"/>
    <xf fontId="14" fillId="0" borderId="0" numFmtId="0" xfId="0" applyFont="1" applyAlignment="1">
      <alignment horizontal="center"/>
    </xf>
    <xf fontId="3" fillId="2" borderId="1" numFmtId="164" xfId="0" applyNumberFormat="1" applyFont="1" applyFill="1" applyBorder="1" applyAlignment="1">
      <alignment wrapText="1"/>
    </xf>
    <xf fontId="9" fillId="2" borderId="1" numFmtId="164" xfId="0" applyNumberFormat="1" applyFont="1" applyFill="1" applyBorder="1" applyAlignment="1">
      <alignment wrapText="1"/>
    </xf>
    <xf fontId="3" fillId="2" borderId="0" numFmtId="165" xfId="0" applyNumberFormat="1" applyFont="1" applyFill="1" applyAlignment="1">
      <alignment wrapText="1"/>
    </xf>
    <xf fontId="3" fillId="4" borderId="0" numFmtId="0" xfId="0" applyFont="1" applyFill="1"/>
    <xf fontId="9" fillId="2" borderId="1" numFmtId="164" xfId="0" applyNumberFormat="1" applyFont="1" applyFill="1" applyBorder="1"/>
    <xf fontId="0" fillId="2" borderId="0" numFmtId="0" xfId="0" applyFill="1"/>
    <xf fontId="9" fillId="2" borderId="0" numFmtId="0" xfId="0" applyFont="1" applyFill="1" applyAlignment="1">
      <alignment horizontal="center" wrapText="1"/>
    </xf>
    <xf fontId="15" fillId="2" borderId="1" numFmtId="0" xfId="0" applyFont="1" applyFill="1" applyBorder="1" applyAlignment="1">
      <alignment horizontal="center" vertical="center" wrapText="1"/>
    </xf>
    <xf fontId="15" fillId="2" borderId="2" numFmtId="0" xfId="0" applyFont="1" applyFill="1" applyBorder="1" applyAlignment="1">
      <alignment horizontal="center" vertical="center" wrapText="1"/>
    </xf>
    <xf fontId="15" fillId="2" borderId="8" numFmtId="0" xfId="0" applyFont="1" applyFill="1" applyBorder="1" applyAlignment="1">
      <alignment horizontal="center" vertical="center" wrapText="1"/>
    </xf>
    <xf fontId="15" fillId="2" borderId="9" numFmtId="0" xfId="0" applyFont="1" applyFill="1" applyBorder="1" applyAlignment="1">
      <alignment horizontal="center" vertical="center" wrapText="1"/>
    </xf>
    <xf fontId="16" fillId="2" borderId="1" numFmtId="0" xfId="0" applyFont="1" applyFill="1" applyBorder="1" applyAlignment="1">
      <alignment horizontal="center" vertical="center" wrapText="1"/>
    </xf>
    <xf fontId="17" fillId="2" borderId="1" numFmtId="0" xfId="0" applyFont="1" applyFill="1" applyBorder="1" applyAlignment="1">
      <alignment horizontal="center" vertical="center" wrapText="1"/>
    </xf>
    <xf fontId="18" fillId="0" borderId="1" numFmtId="0" xfId="0" applyFont="1" applyBorder="1" applyAlignment="1">
      <alignment horizontal="left" vertical="center" wrapText="1"/>
    </xf>
    <xf fontId="17" fillId="2" borderId="1" numFmtId="3" xfId="0" applyNumberFormat="1" applyFont="1" applyFill="1" applyBorder="1" applyAlignment="1">
      <alignment horizontal="right" vertical="center" wrapText="1"/>
    </xf>
    <xf fontId="15" fillId="2" borderId="1" numFmtId="3" xfId="0" applyNumberFormat="1" applyFont="1" applyFill="1" applyBorder="1" applyAlignment="1">
      <alignment horizontal="right" vertical="center" wrapText="1"/>
    </xf>
    <xf fontId="13" fillId="0" borderId="0" numFmtId="0" xfId="0" applyFont="1" applyAlignment="1">
      <alignment wrapText="1"/>
    </xf>
    <xf fontId="19" fillId="2" borderId="0" numFmtId="0" xfId="0" applyFont="1" applyFill="1"/>
    <xf fontId="20" fillId="2" borderId="0" numFmtId="0" xfId="0" applyFont="1" applyFill="1"/>
    <xf fontId="13" fillId="0" borderId="0" numFmtId="0" xfId="0" applyFont="1" applyAlignment="1">
      <alignment horizontal="left" wrapText="1"/>
    </xf>
    <xf fontId="19" fillId="2" borderId="12" numFmtId="0" xfId="0" applyFont="1" applyFill="1" applyBorder="1"/>
    <xf fontId="20" fillId="2" borderId="0" numFmtId="0" xfId="0" applyFont="1" applyFill="1" applyAlignment="1">
      <alignment horizontal="right"/>
    </xf>
    <xf fontId="21" fillId="0" borderId="8" numFmtId="0" xfId="0" applyFont="1" applyBorder="1" applyAlignment="1">
      <alignment horizontal="center" vertical="center"/>
    </xf>
    <xf fontId="21" fillId="0" borderId="13" numFmtId="0" xfId="0" applyFont="1" applyBorder="1" applyAlignment="1">
      <alignment horizontal="center" vertical="center"/>
    </xf>
    <xf fontId="21" fillId="0" borderId="9" numFmtId="0" xfId="0" applyFont="1" applyBorder="1" applyAlignment="1">
      <alignment horizontal="center" vertical="center"/>
    </xf>
    <xf fontId="21" fillId="0" borderId="14" numFmtId="0" xfId="0" applyFont="1" applyBorder="1" applyAlignment="1">
      <alignment horizontal="center" vertical="center"/>
    </xf>
    <xf fontId="3" fillId="2" borderId="1" numFmtId="0" xfId="0" applyFont="1" applyFill="1" applyBorder="1" applyAlignment="1">
      <alignment horizontal="left" vertical="center" wrapText="1"/>
    </xf>
    <xf fontId="21" fillId="0" borderId="0" numFmtId="0" xfId="0" applyFont="1"/>
    <xf fontId="22" fillId="2" borderId="0" numFmtId="0" xfId="1" applyFont="1" applyFill="1"/>
    <xf fontId="23" fillId="2" borderId="0" numFmtId="0" xfId="1" applyFont="1" applyFill="1"/>
    <xf fontId="24" fillId="2" borderId="0" numFmtId="0" xfId="1" applyFont="1" applyFill="1"/>
    <xf fontId="14" fillId="2" borderId="0" numFmtId="160" xfId="4" applyNumberFormat="1" applyFont="1" applyFill="1"/>
    <xf fontId="25" fillId="2" borderId="0" numFmtId="0" xfId="1" applyFont="1" applyFill="1" applyAlignment="1">
      <alignment horizontal="center"/>
    </xf>
    <xf fontId="26" fillId="2" borderId="2" numFmtId="0" xfId="1" applyFont="1" applyFill="1" applyBorder="1" applyAlignment="1">
      <alignment horizontal="center" vertical="center" wrapText="1"/>
    </xf>
    <xf fontId="27" fillId="2" borderId="5" numFmtId="0" xfId="1" applyFont="1" applyFill="1" applyBorder="1" applyAlignment="1">
      <alignment horizontal="center" vertical="center" wrapText="1"/>
    </xf>
    <xf fontId="27" fillId="2" borderId="6" numFmtId="0" xfId="1" applyFont="1" applyFill="1" applyBorder="1" applyAlignment="1">
      <alignment horizontal="center" vertical="center" wrapText="1"/>
    </xf>
    <xf fontId="27" fillId="2" borderId="7" numFmtId="0" xfId="1" applyFont="1" applyFill="1" applyBorder="1" applyAlignment="1">
      <alignment horizontal="center" vertical="center" wrapText="1"/>
    </xf>
    <xf fontId="9" fillId="2" borderId="15" numFmtId="0" xfId="0" applyFont="1" applyFill="1" applyBorder="1" applyAlignment="1">
      <alignment horizontal="center"/>
    </xf>
    <xf fontId="9" fillId="2" borderId="16" numFmtId="0" xfId="0" applyFont="1" applyFill="1" applyBorder="1" applyAlignment="1">
      <alignment horizontal="center"/>
    </xf>
    <xf fontId="23" fillId="2" borderId="17" numFmtId="0" xfId="1" applyFont="1" applyFill="1" applyBorder="1" applyAlignment="1">
      <alignment horizontal="center" vertical="center" wrapText="1"/>
    </xf>
    <xf fontId="26" fillId="2" borderId="9" numFmtId="0" xfId="1" applyFont="1" applyFill="1" applyBorder="1" applyAlignment="1">
      <alignment horizontal="center" vertical="center" wrapText="1"/>
    </xf>
    <xf fontId="22" fillId="2" borderId="1" numFmtId="0" xfId="1" applyFont="1" applyFill="1" applyBorder="1" applyAlignment="1">
      <alignment horizontal="center" vertical="center" wrapText="1"/>
    </xf>
    <xf fontId="22" fillId="2" borderId="1" numFmtId="0" xfId="1" applyFont="1" applyFill="1" applyBorder="1" applyAlignment="1">
      <alignment vertical="center" wrapText="1"/>
    </xf>
    <xf fontId="22" fillId="2" borderId="1" numFmtId="0" xfId="0" applyFont="1" applyFill="1" applyBorder="1" applyAlignment="1">
      <alignment horizontal="center" vertical="center" wrapText="1"/>
    </xf>
    <xf fontId="22" fillId="2" borderId="1" numFmtId="160" xfId="4" applyNumberFormat="1" applyFont="1" applyFill="1" applyBorder="1" applyAlignment="1">
      <alignment horizontal="center" vertical="center" wrapText="1"/>
    </xf>
    <xf fontId="23" fillId="2" borderId="1" numFmtId="160" xfId="4" applyNumberFormat="1" applyFont="1" applyFill="1" applyBorder="1" applyAlignment="1">
      <alignment horizontal="center" vertical="center"/>
    </xf>
    <xf fontId="23" fillId="2" borderId="1" numFmtId="0" xfId="1" applyFont="1" applyFill="1" applyBorder="1" applyAlignment="1">
      <alignment horizontal="center" vertical="center" wrapText="1"/>
    </xf>
    <xf fontId="23" fillId="2" borderId="18" numFmtId="0" xfId="1" applyFont="1" applyFill="1" applyBorder="1" applyAlignment="1">
      <alignment horizontal="center" vertical="center" wrapText="1"/>
    </xf>
    <xf fontId="22" fillId="2" borderId="9" numFmtId="0" xfId="1" applyFont="1" applyFill="1" applyBorder="1" applyAlignment="1">
      <alignment horizontal="center" vertical="center" wrapText="1"/>
    </xf>
    <xf fontId="23" fillId="2" borderId="14" numFmtId="0" xfId="1" applyFont="1" applyFill="1" applyBorder="1" applyAlignment="1">
      <alignment horizontal="center" vertical="center" wrapText="1"/>
    </xf>
    <xf fontId="23" fillId="2" borderId="19" numFmtId="0" xfId="1" applyFont="1" applyFill="1" applyBorder="1" applyAlignment="1">
      <alignment horizontal="center" vertical="center" wrapText="1"/>
    </xf>
    <xf fontId="26" fillId="2" borderId="19" numFmtId="0" xfId="1" applyFont="1" applyFill="1" applyBorder="1" applyAlignment="1">
      <alignment horizontal="center" vertical="center" wrapText="1"/>
    </xf>
    <xf fontId="28" fillId="2" borderId="19" numFmtId="0" xfId="1" applyFont="1" applyFill="1" applyBorder="1" applyAlignment="1">
      <alignment horizontal="center" vertical="center" wrapText="1"/>
    </xf>
    <xf fontId="29" fillId="2" borderId="19" numFmtId="0" xfId="1" applyFont="1" applyFill="1" applyBorder="1" applyAlignment="1">
      <alignment horizontal="center" vertical="center"/>
    </xf>
    <xf fontId="28" fillId="2" borderId="19" numFmtId="0" xfId="4" applyFont="1" applyFill="1" applyBorder="1" applyAlignment="1">
      <alignment horizontal="center" vertical="center"/>
    </xf>
    <xf fontId="28" fillId="2" borderId="18" numFmtId="0" xfId="4" applyFont="1" applyFill="1" applyBorder="1" applyAlignment="1">
      <alignment horizontal="center" vertical="center"/>
    </xf>
    <xf fontId="28" fillId="2" borderId="9" numFmtId="0" xfId="4" applyFont="1" applyFill="1" applyBorder="1" applyAlignment="1">
      <alignment horizontal="center" vertical="center"/>
    </xf>
    <xf fontId="28" fillId="2" borderId="9" numFmtId="0" xfId="1" applyFont="1" applyFill="1" applyBorder="1" applyAlignment="1">
      <alignment horizontal="center" vertical="center" wrapText="1"/>
    </xf>
    <xf fontId="28" fillId="2" borderId="1" numFmtId="0" xfId="1" applyFont="1" applyFill="1" applyBorder="1" applyAlignment="1">
      <alignment horizontal="center" vertical="center" wrapText="1"/>
    </xf>
    <xf fontId="28" fillId="2" borderId="3" numFmtId="0" xfId="1" applyFont="1" applyFill="1" applyBorder="1" applyAlignment="1">
      <alignment horizontal="center" vertical="center" wrapText="1"/>
    </xf>
    <xf fontId="28" fillId="2" borderId="20" numFmtId="0" xfId="1" applyFont="1" applyFill="1" applyBorder="1" applyAlignment="1">
      <alignment horizontal="center" vertical="center" wrapText="1"/>
    </xf>
    <xf fontId="28" fillId="2" borderId="17" numFmtId="0" xfId="1" applyFont="1" applyFill="1" applyBorder="1" applyAlignment="1">
      <alignment horizontal="center" vertical="center" wrapText="1"/>
    </xf>
    <xf fontId="26" fillId="2" borderId="16" numFmtId="0" xfId="1" applyFont="1" applyFill="1" applyBorder="1" applyAlignment="1">
      <alignment horizontal="center" vertical="center"/>
    </xf>
    <xf fontId="26" fillId="2" borderId="16" numFmtId="0" xfId="1" applyFont="1" applyFill="1" applyBorder="1"/>
    <xf fontId="23" fillId="2" borderId="18" numFmtId="4" xfId="1" applyNumberFormat="1" applyFont="1" applyFill="1" applyBorder="1"/>
    <xf fontId="23" fillId="2" borderId="9" numFmtId="4" xfId="1" applyNumberFormat="1" applyFont="1" applyFill="1" applyBorder="1"/>
    <xf fontId="23" fillId="2" borderId="1" numFmtId="4" xfId="1" applyNumberFormat="1" applyFont="1" applyFill="1" applyBorder="1"/>
    <xf fontId="14" fillId="2" borderId="16" numFmtId="0" xfId="1" applyFont="1" applyFill="1" applyBorder="1" applyAlignment="1">
      <alignment horizontal="center" vertical="center"/>
    </xf>
    <xf fontId="14" fillId="2" borderId="16" numFmtId="0" xfId="1" applyFont="1" applyFill="1" applyBorder="1"/>
    <xf fontId="22" fillId="2" borderId="7" numFmtId="4" xfId="1" applyNumberFormat="1" applyFont="1" applyFill="1" applyBorder="1"/>
    <xf fontId="22" fillId="2" borderId="1" numFmtId="4" xfId="1" applyNumberFormat="1" applyFont="1" applyFill="1" applyBorder="1"/>
    <xf fontId="14" fillId="2" borderId="1" numFmtId="4" xfId="4" applyNumberFormat="1" applyFont="1" applyFill="1" applyBorder="1" applyAlignment="1">
      <alignment horizontal="right"/>
    </xf>
    <xf fontId="14" fillId="2" borderId="1" numFmtId="4" xfId="4" applyNumberFormat="1" applyFont="1" applyFill="1" applyBorder="1"/>
    <xf fontId="14" fillId="2" borderId="16" numFmtId="0" xfId="1" applyFont="1" applyFill="1" applyBorder="1" applyAlignment="1">
      <alignment horizontal="left" vertical="center" wrapText="1"/>
    </xf>
    <xf fontId="23" fillId="2" borderId="7" numFmtId="4" xfId="1" applyNumberFormat="1" applyFont="1" applyFill="1" applyBorder="1"/>
    <xf fontId="14" fillId="2" borderId="16" numFmtId="0" xfId="1" applyFont="1" applyFill="1" applyBorder="1" applyAlignment="1">
      <alignment horizontal="left"/>
    </xf>
    <xf fontId="22" fillId="2" borderId="1" numFmtId="4" xfId="1" applyNumberFormat="1" applyFont="1" applyFill="1" applyBorder="1" applyAlignment="1">
      <alignment horizontal="right"/>
    </xf>
    <xf fontId="23" fillId="2" borderId="0" numFmtId="165" xfId="1" applyNumberFormat="1" applyFont="1" applyFill="1"/>
    <xf fontId="12" fillId="0" borderId="0" numFmtId="162" xfId="0" applyNumberFormat="1" applyFont="1" applyAlignment="1">
      <alignment wrapText="1"/>
    </xf>
    <xf fontId="30" fillId="0" borderId="0" numFmtId="0" xfId="0" applyFont="1" applyAlignment="1">
      <alignment wrapText="1"/>
    </xf>
    <xf fontId="17" fillId="2" borderId="0" numFmtId="0" xfId="0" applyFont="1" applyFill="1" applyAlignment="1">
      <alignment wrapText="1"/>
    </xf>
    <xf fontId="31" fillId="0" borderId="0" numFmtId="0" xfId="0" applyFont="1" applyAlignment="1">
      <alignment horizontal="center" vertical="center"/>
    </xf>
    <xf fontId="13" fillId="2" borderId="0" numFmtId="0" xfId="0" applyFont="1" applyFill="1" applyAlignment="1">
      <alignment horizontal="left" wrapText="1"/>
    </xf>
    <xf fontId="0" fillId="0" borderId="0" numFmtId="0" xfId="0"/>
    <xf fontId="0" fillId="0" borderId="12" numFmtId="0" xfId="0" applyBorder="1"/>
    <xf fontId="31" fillId="0" borderId="12" numFmtId="0" xfId="0" applyFont="1" applyBorder="1" applyAlignment="1">
      <alignment horizontal="center" vertical="center"/>
    </xf>
    <xf fontId="20" fillId="0" borderId="0" numFmtId="0" xfId="0" applyFont="1" applyAlignment="1">
      <alignment horizontal="right"/>
    </xf>
    <xf fontId="20" fillId="0" borderId="0" numFmtId="0" xfId="0" applyFont="1" applyAlignment="1">
      <alignment horizontal="center" vertical="center"/>
    </xf>
    <xf fontId="22" fillId="2" borderId="0" numFmtId="4" xfId="1" applyNumberFormat="1" applyFont="1" applyFill="1"/>
  </cellXfs>
  <cellStyles count="5">
    <cellStyle name="Обычный" xfId="0" builtinId="0"/>
    <cellStyle name="Обычный 2" xfId="1"/>
    <cellStyle name="Обычный 3" xfId="2"/>
    <cellStyle name="Обычный 4" xfId="3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9" Type="http://schemas.openxmlformats.org/officeDocument/2006/relationships/styles" Target="styles.xml"/><Relationship  Id="rId8" Type="http://schemas.openxmlformats.org/officeDocument/2006/relationships/sharedStrings" Target="sharedStrings.xml"/><Relationship  Id="rId7" Type="http://schemas.openxmlformats.org/officeDocument/2006/relationships/theme" Target="theme/theme1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C00000"/>
    <outlinePr applyStyles="0" summaryBelow="1" summaryRight="1" showOutlineSymbols="1"/>
    <pageSetUpPr autoPageBreaks="1" fitToPage="1"/>
  </sheetPr>
  <sheetViews>
    <sheetView view="pageBreakPreview" zoomScale="76" workbookViewId="0">
      <selection activeCell="A16" activeCellId="0" sqref="A16:A51"/>
    </sheetView>
  </sheetViews>
  <sheetFormatPr defaultColWidth="9.109375" defaultRowHeight="14.25"/>
  <cols>
    <col customWidth="1" min="1" max="1" style="1" width="23.33203125"/>
    <col customWidth="1" min="2" max="2" style="2" width="17.5546875"/>
    <col customWidth="1" min="3" max="3" style="1" width="18"/>
    <col customWidth="1" min="4" max="5" style="1" width="16.109375"/>
    <col customWidth="1" min="6" max="6" style="1" width="18.44140625"/>
    <col customWidth="1" min="7" max="7" style="1" width="16.88671875"/>
    <col customWidth="1" min="8" max="8" style="1" width="14.88671875"/>
    <col customWidth="1" min="9" max="9" style="1" width="15.140625"/>
    <col customWidth="1" min="10" max="10" style="1" width="14.33203125"/>
    <col customWidth="1" min="11" max="11" style="1" width="13.88671875"/>
    <col customWidth="1" min="12" max="13" style="1" width="14.6640625"/>
    <col customWidth="1" min="14" max="14" style="3" width="5.33203125"/>
    <col customWidth="1" hidden="1" min="15" max="16" style="1" width="0"/>
    <col min="17" max="16384" style="1" width="9.109375"/>
  </cols>
  <sheetData>
    <row r="1" ht="15.75" customHeight="1">
      <c r="A1" s="4" t="s">
        <v>0</v>
      </c>
      <c r="B1" s="5"/>
      <c r="C1" s="6"/>
      <c r="D1" s="6"/>
      <c r="E1" s="6"/>
      <c r="F1" s="6"/>
      <c r="G1" s="6"/>
      <c r="H1" s="6"/>
      <c r="I1" s="6"/>
      <c r="J1" s="6"/>
    </row>
    <row r="2" ht="15">
      <c r="A2" s="4"/>
      <c r="B2" s="5"/>
      <c r="C2" s="6"/>
      <c r="D2" s="6"/>
      <c r="E2" s="6"/>
      <c r="F2" s="6"/>
      <c r="M2" s="7" t="s">
        <v>1</v>
      </c>
    </row>
    <row r="3" ht="15">
      <c r="A3" s="4"/>
      <c r="B3" s="5"/>
      <c r="C3" s="6"/>
      <c r="D3" s="6"/>
      <c r="E3" s="6"/>
    </row>
    <row r="4">
      <c r="A4" s="8"/>
      <c r="B4" s="9"/>
      <c r="C4" s="8"/>
      <c r="D4" s="8"/>
      <c r="E4" s="8"/>
      <c r="F4" s="10"/>
    </row>
    <row r="5">
      <c r="A5" s="11" t="s">
        <v>2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6">
      <c r="A6" s="12" t="s">
        <v>3</v>
      </c>
      <c r="B6" s="13"/>
      <c r="C6" s="12"/>
      <c r="D6" s="12"/>
      <c r="E6" s="12"/>
      <c r="F6" s="12"/>
    </row>
    <row r="7" ht="36.75" customHeight="1">
      <c r="A7" s="11" t="s">
        <v>4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</row>
    <row r="8" ht="27" customHeight="1">
      <c r="A8" s="12" t="s">
        <v>5</v>
      </c>
      <c r="B8" s="13"/>
      <c r="C8" s="12"/>
      <c r="D8" s="12"/>
      <c r="E8" s="12"/>
      <c r="F8" s="12"/>
      <c r="G8" s="12"/>
      <c r="H8" s="12"/>
      <c r="I8" s="12"/>
      <c r="J8" s="12"/>
    </row>
    <row r="9">
      <c r="A9" s="12" t="s">
        <v>6</v>
      </c>
      <c r="B9" s="13"/>
      <c r="C9" s="12"/>
      <c r="D9" s="12"/>
      <c r="E9" s="12"/>
      <c r="F9" s="12"/>
    </row>
    <row r="10">
      <c r="A10" s="14" t="s">
        <v>7</v>
      </c>
      <c r="B10" s="15"/>
      <c r="C10" s="14"/>
      <c r="D10" s="14"/>
      <c r="E10" s="14"/>
      <c r="F10" s="14"/>
    </row>
    <row r="12" s="16" customFormat="1" ht="42.75" customHeight="1">
      <c r="A12" s="17" t="s">
        <v>8</v>
      </c>
      <c r="B12" s="18" t="s">
        <v>9</v>
      </c>
      <c r="C12" s="19" t="s">
        <v>10</v>
      </c>
      <c r="D12" s="20" t="s">
        <v>11</v>
      </c>
      <c r="E12" s="21"/>
      <c r="F12" s="17" t="s">
        <v>12</v>
      </c>
      <c r="G12" s="17"/>
      <c r="H12" s="19" t="s">
        <v>13</v>
      </c>
      <c r="I12" s="19" t="s">
        <v>14</v>
      </c>
      <c r="J12" s="19" t="s">
        <v>15</v>
      </c>
      <c r="K12" s="22" t="s">
        <v>16</v>
      </c>
      <c r="L12" s="23"/>
      <c r="M12" s="24"/>
      <c r="N12" s="25"/>
    </row>
    <row r="13" s="16" customFormat="1" ht="28.5" customHeight="1">
      <c r="A13" s="17"/>
      <c r="B13" s="26"/>
      <c r="C13" s="27"/>
      <c r="D13" s="17" t="s">
        <v>17</v>
      </c>
      <c r="E13" s="17" t="s">
        <v>18</v>
      </c>
      <c r="F13" s="17" t="s">
        <v>19</v>
      </c>
      <c r="G13" s="19" t="s">
        <v>20</v>
      </c>
      <c r="H13" s="27"/>
      <c r="I13" s="27"/>
      <c r="J13" s="28"/>
      <c r="K13" s="29" t="s">
        <v>21</v>
      </c>
      <c r="L13" s="22" t="s">
        <v>22</v>
      </c>
      <c r="M13" s="24"/>
      <c r="N13" s="25"/>
    </row>
    <row r="14" s="16" customFormat="1" ht="114.75" customHeight="1">
      <c r="A14" s="17"/>
      <c r="B14" s="30"/>
      <c r="C14" s="31"/>
      <c r="D14" s="17"/>
      <c r="E14" s="17"/>
      <c r="F14" s="17"/>
      <c r="G14" s="31"/>
      <c r="H14" s="31"/>
      <c r="I14" s="31"/>
      <c r="J14" s="28"/>
      <c r="K14" s="32"/>
      <c r="L14" s="33" t="s">
        <v>23</v>
      </c>
      <c r="M14" s="33" t="s">
        <v>24</v>
      </c>
      <c r="N14" s="25"/>
    </row>
    <row r="15" s="34" customFormat="1">
      <c r="A15" s="35">
        <v>1</v>
      </c>
      <c r="B15" s="36">
        <v>2</v>
      </c>
      <c r="C15" s="35">
        <v>3</v>
      </c>
      <c r="D15" s="35">
        <v>4</v>
      </c>
      <c r="E15" s="35">
        <v>5</v>
      </c>
      <c r="F15" s="35">
        <v>6</v>
      </c>
      <c r="G15" s="35">
        <v>7</v>
      </c>
      <c r="H15" s="35">
        <v>8</v>
      </c>
      <c r="I15" s="35"/>
      <c r="J15" s="35"/>
      <c r="K15" s="35">
        <v>9</v>
      </c>
      <c r="L15" s="35">
        <v>10</v>
      </c>
      <c r="M15" s="35">
        <v>11</v>
      </c>
      <c r="N15" s="37"/>
    </row>
    <row r="16" s="16" customFormat="1">
      <c r="A16" s="38" t="s">
        <v>25</v>
      </c>
      <c r="B16" s="39">
        <v>3217.5999999999999</v>
      </c>
      <c r="C16" s="40">
        <v>70397.5</v>
      </c>
      <c r="D16" s="40">
        <v>38.100000000000001</v>
      </c>
      <c r="E16" s="40">
        <v>732.90000000000009</v>
      </c>
      <c r="F16" s="40">
        <v>51020.700000000004</v>
      </c>
      <c r="G16" s="40">
        <v>21987</v>
      </c>
      <c r="H16" s="41">
        <v>76225.300000000003</v>
      </c>
      <c r="I16" s="40">
        <v>3811.3000000000002</v>
      </c>
      <c r="J16" s="41">
        <v>72414</v>
      </c>
      <c r="K16" s="42">
        <v>2982500</v>
      </c>
      <c r="L16" s="42">
        <v>2067900</v>
      </c>
      <c r="M16" s="42">
        <v>914600</v>
      </c>
      <c r="N16" s="25"/>
      <c r="O16" s="43">
        <f t="shared" ref="O16:O50" si="0">ROUND(H16*1000/1000,1)-B16</f>
        <v>73007.699999999997</v>
      </c>
      <c r="P16" s="16">
        <f t="shared" ref="P16:P50" si="1">O16*1000</f>
        <v>73007700</v>
      </c>
    </row>
    <row r="17">
      <c r="A17" s="38" t="s">
        <v>26</v>
      </c>
      <c r="B17" s="39">
        <v>3217.5999999999999</v>
      </c>
      <c r="C17" s="40">
        <v>155204.39999999999</v>
      </c>
      <c r="D17" s="40">
        <v>16.100000000000001</v>
      </c>
      <c r="E17" s="40">
        <v>970.60000000000002</v>
      </c>
      <c r="F17" s="40">
        <v>144213.30000000002</v>
      </c>
      <c r="G17" s="40">
        <v>19412</v>
      </c>
      <c r="H17" s="41">
        <v>166842.90000000002</v>
      </c>
      <c r="I17" s="40">
        <v>8342.1000000000004</v>
      </c>
      <c r="J17" s="41">
        <v>158500.80000000002</v>
      </c>
      <c r="K17" s="42">
        <v>8329000</v>
      </c>
      <c r="L17" s="42">
        <v>7194100</v>
      </c>
      <c r="M17" s="42">
        <v>1134900</v>
      </c>
      <c r="N17" s="25"/>
      <c r="O17" s="43">
        <f t="shared" si="0"/>
        <v>163625.29999999999</v>
      </c>
      <c r="P17" s="16">
        <f t="shared" si="1"/>
        <v>163625300</v>
      </c>
    </row>
    <row r="18">
      <c r="A18" s="38" t="s">
        <v>27</v>
      </c>
      <c r="B18" s="39">
        <v>3217.5999999999999</v>
      </c>
      <c r="C18" s="40">
        <v>101872.5</v>
      </c>
      <c r="D18" s="40">
        <v>15.700000000000001</v>
      </c>
      <c r="E18" s="40">
        <v>1010</v>
      </c>
      <c r="F18" s="40">
        <v>78528.900000000009</v>
      </c>
      <c r="G18" s="40">
        <v>15150</v>
      </c>
      <c r="H18" s="41">
        <v>96896.500000000015</v>
      </c>
      <c r="I18" s="40">
        <v>4844.8000000000002</v>
      </c>
      <c r="J18" s="41">
        <v>92051.700000000012</v>
      </c>
      <c r="K18" s="42">
        <v>3862000</v>
      </c>
      <c r="L18" s="42">
        <v>2927900</v>
      </c>
      <c r="M18" s="42">
        <v>934100</v>
      </c>
      <c r="N18" s="25"/>
      <c r="O18" s="43">
        <f t="shared" si="0"/>
        <v>93678.899999999994</v>
      </c>
      <c r="P18" s="16">
        <f t="shared" si="1"/>
        <v>93678900</v>
      </c>
    </row>
    <row r="19">
      <c r="A19" s="38" t="s">
        <v>28</v>
      </c>
      <c r="B19" s="39">
        <v>3217.5999999999999</v>
      </c>
      <c r="C19" s="40">
        <v>85002.700000000012</v>
      </c>
      <c r="D19" s="40">
        <v>36.300000000000004</v>
      </c>
      <c r="E19" s="40">
        <v>653.80000000000007</v>
      </c>
      <c r="F19" s="40">
        <v>60347.900000000001</v>
      </c>
      <c r="G19" s="40">
        <v>29421</v>
      </c>
      <c r="H19" s="41">
        <v>92986.5</v>
      </c>
      <c r="I19" s="40">
        <v>4649.3000000000002</v>
      </c>
      <c r="J19" s="41">
        <v>88337.199999999997</v>
      </c>
      <c r="K19" s="42">
        <v>4155200</v>
      </c>
      <c r="L19" s="42">
        <v>3501500</v>
      </c>
      <c r="M19" s="42">
        <v>653700</v>
      </c>
      <c r="N19" s="25"/>
      <c r="O19" s="43">
        <f t="shared" si="0"/>
        <v>89768.899999999994</v>
      </c>
      <c r="P19" s="16">
        <f t="shared" si="1"/>
        <v>89768900</v>
      </c>
    </row>
    <row r="20">
      <c r="A20" s="38" t="s">
        <v>29</v>
      </c>
      <c r="B20" s="39">
        <v>3217.5999999999999</v>
      </c>
      <c r="C20" s="40">
        <v>70480.300000000003</v>
      </c>
      <c r="D20" s="40">
        <v>37.899999999999999</v>
      </c>
      <c r="E20" s="40">
        <v>725.60000000000002</v>
      </c>
      <c r="F20" s="40">
        <v>56807.900000000001</v>
      </c>
      <c r="G20" s="40">
        <v>18140</v>
      </c>
      <c r="H20" s="41">
        <v>78165.5</v>
      </c>
      <c r="I20" s="40">
        <v>3908.3000000000002</v>
      </c>
      <c r="J20" s="41">
        <v>74257.199999999997</v>
      </c>
      <c r="K20" s="42">
        <v>4046600</v>
      </c>
      <c r="L20" s="42">
        <v>3640300</v>
      </c>
      <c r="M20" s="42">
        <v>406300</v>
      </c>
      <c r="N20" s="25"/>
      <c r="O20" s="43">
        <f t="shared" si="0"/>
        <v>74947.899999999994</v>
      </c>
      <c r="P20" s="16">
        <f t="shared" si="1"/>
        <v>74947900</v>
      </c>
    </row>
    <row r="21">
      <c r="A21" s="38" t="s">
        <v>30</v>
      </c>
      <c r="B21" s="39">
        <v>3217.5999999999999</v>
      </c>
      <c r="C21" s="40">
        <v>81770.200000000012</v>
      </c>
      <c r="D21" s="40">
        <v>88.400000000000006</v>
      </c>
      <c r="E21" s="40">
        <v>705.70000000000005</v>
      </c>
      <c r="F21" s="40">
        <v>72602.600000000006</v>
      </c>
      <c r="G21" s="40">
        <v>12702.6</v>
      </c>
      <c r="H21" s="41">
        <v>88522.800000000017</v>
      </c>
      <c r="I21" s="40">
        <v>4426.1000000000004</v>
      </c>
      <c r="J21" s="41">
        <v>84096.700000000012</v>
      </c>
      <c r="K21" s="42">
        <v>3641600</v>
      </c>
      <c r="L21" s="42">
        <v>2850000</v>
      </c>
      <c r="M21" s="42">
        <v>791600</v>
      </c>
      <c r="N21" s="25"/>
      <c r="O21" s="43">
        <f t="shared" si="0"/>
        <v>85305.199999999997</v>
      </c>
      <c r="P21" s="16">
        <f t="shared" si="1"/>
        <v>85305200</v>
      </c>
    </row>
    <row r="22">
      <c r="A22" s="38" t="s">
        <v>31</v>
      </c>
      <c r="B22" s="44">
        <v>4145.6999999999998</v>
      </c>
      <c r="C22" s="45">
        <v>110562.60000000001</v>
      </c>
      <c r="D22" s="40">
        <v>29</v>
      </c>
      <c r="E22" s="40">
        <v>778.80000000000007</v>
      </c>
      <c r="F22" s="40">
        <v>104037.70000000001</v>
      </c>
      <c r="G22" s="40">
        <v>11682</v>
      </c>
      <c r="H22" s="41">
        <v>119865.40000000001</v>
      </c>
      <c r="I22" s="40">
        <v>5993.3000000000002</v>
      </c>
      <c r="J22" s="41">
        <v>113872.10000000001</v>
      </c>
      <c r="K22" s="42">
        <v>5234000</v>
      </c>
      <c r="L22" s="42">
        <v>4179100</v>
      </c>
      <c r="M22" s="42">
        <v>1054900</v>
      </c>
      <c r="N22" s="25"/>
      <c r="O22" s="43">
        <f t="shared" si="0"/>
        <v>115719.7</v>
      </c>
      <c r="P22" s="16">
        <f t="shared" si="1"/>
        <v>115719700</v>
      </c>
    </row>
    <row r="23">
      <c r="A23" s="38" t="s">
        <v>32</v>
      </c>
      <c r="B23" s="39">
        <v>3217.5999999999999</v>
      </c>
      <c r="C23" s="45">
        <v>68644.300000000003</v>
      </c>
      <c r="D23" s="40">
        <v>44.100000000000001</v>
      </c>
      <c r="E23" s="40">
        <v>0</v>
      </c>
      <c r="F23" s="40">
        <v>73503.400000000009</v>
      </c>
      <c r="G23" s="40">
        <v>0</v>
      </c>
      <c r="H23" s="41">
        <v>76721.000000000015</v>
      </c>
      <c r="I23" s="40">
        <v>3836.1000000000004</v>
      </c>
      <c r="J23" s="41">
        <v>72884.900000000009</v>
      </c>
      <c r="K23" s="42">
        <v>3784900</v>
      </c>
      <c r="L23" s="42">
        <v>3127900</v>
      </c>
      <c r="M23" s="42">
        <v>657000</v>
      </c>
      <c r="N23" s="25"/>
      <c r="O23" s="43">
        <f t="shared" si="0"/>
        <v>73503.399999999994</v>
      </c>
      <c r="P23" s="16">
        <f t="shared" si="1"/>
        <v>73503400</v>
      </c>
    </row>
    <row r="24">
      <c r="A24" s="38" t="s">
        <v>33</v>
      </c>
      <c r="B24" s="39">
        <v>3217.5999999999999</v>
      </c>
      <c r="C24" s="45">
        <v>68161</v>
      </c>
      <c r="D24" s="40">
        <v>55.900000000000006</v>
      </c>
      <c r="E24" s="40">
        <v>678.5</v>
      </c>
      <c r="F24" s="40">
        <v>58717.900000000001</v>
      </c>
      <c r="G24" s="40">
        <v>13570</v>
      </c>
      <c r="H24" s="41">
        <v>75505.5</v>
      </c>
      <c r="I24" s="40">
        <v>3775.3000000000002</v>
      </c>
      <c r="J24" s="41">
        <v>71730.199999999997</v>
      </c>
      <c r="K24" s="42">
        <v>3948400</v>
      </c>
      <c r="L24" s="42">
        <v>3431900</v>
      </c>
      <c r="M24" s="42">
        <v>516500</v>
      </c>
      <c r="N24" s="25"/>
      <c r="O24" s="43">
        <f t="shared" si="0"/>
        <v>72287.899999999994</v>
      </c>
      <c r="P24" s="16">
        <f t="shared" si="1"/>
        <v>72287900</v>
      </c>
    </row>
    <row r="25">
      <c r="A25" s="38" t="s">
        <v>34</v>
      </c>
      <c r="B25" s="39">
        <v>3217.5999999999999</v>
      </c>
      <c r="C25" s="45">
        <v>58640.300000000003</v>
      </c>
      <c r="D25" s="40">
        <v>21.200000000000003</v>
      </c>
      <c r="E25" s="40">
        <v>524.30000000000007</v>
      </c>
      <c r="F25" s="40">
        <v>48327.700000000004</v>
      </c>
      <c r="G25" s="40">
        <v>10486</v>
      </c>
      <c r="H25" s="41">
        <v>62031.300000000003</v>
      </c>
      <c r="I25" s="40">
        <v>3101.6000000000004</v>
      </c>
      <c r="J25" s="41">
        <v>58929.700000000004</v>
      </c>
      <c r="K25" s="42">
        <v>2615100</v>
      </c>
      <c r="L25" s="42">
        <v>1937600</v>
      </c>
      <c r="M25" s="42">
        <v>677500</v>
      </c>
      <c r="N25" s="25"/>
      <c r="O25" s="43">
        <f t="shared" si="0"/>
        <v>58813.700000000004</v>
      </c>
      <c r="P25" s="16">
        <f t="shared" si="1"/>
        <v>58813700.000000007</v>
      </c>
    </row>
    <row r="26">
      <c r="A26" s="38" t="s">
        <v>35</v>
      </c>
      <c r="B26" s="39">
        <v>3217.5999999999999</v>
      </c>
      <c r="C26" s="45">
        <v>78312.800000000003</v>
      </c>
      <c r="D26" s="40">
        <v>8.9000000000000004</v>
      </c>
      <c r="E26" s="40">
        <v>1165.4000000000001</v>
      </c>
      <c r="F26" s="40">
        <v>31497.300000000003</v>
      </c>
      <c r="G26" s="40">
        <v>53608.400000000001</v>
      </c>
      <c r="H26" s="41">
        <v>88323.300000000003</v>
      </c>
      <c r="I26" s="40">
        <v>4416.1999999999998</v>
      </c>
      <c r="J26" s="41">
        <v>74227.100000000006</v>
      </c>
      <c r="K26" s="42">
        <v>2920800</v>
      </c>
      <c r="L26" s="42">
        <v>1781200</v>
      </c>
      <c r="M26" s="42">
        <v>1139600</v>
      </c>
      <c r="N26" s="25"/>
      <c r="O26" s="43">
        <f t="shared" si="0"/>
        <v>85105.699999999997</v>
      </c>
      <c r="P26" s="16">
        <f t="shared" si="1"/>
        <v>85105700</v>
      </c>
    </row>
    <row r="27">
      <c r="A27" s="38" t="s">
        <v>36</v>
      </c>
      <c r="B27" s="39">
        <v>3217.5999999999999</v>
      </c>
      <c r="C27" s="45">
        <v>46061.400000000001</v>
      </c>
      <c r="D27" s="40">
        <v>18.400000000000002</v>
      </c>
      <c r="E27" s="40">
        <v>202.80000000000001</v>
      </c>
      <c r="F27" s="40">
        <v>42635.600000000006</v>
      </c>
      <c r="G27" s="40">
        <v>4461.6000000000004</v>
      </c>
      <c r="H27" s="41">
        <v>50314.800000000003</v>
      </c>
      <c r="I27" s="40">
        <v>2515.7000000000003</v>
      </c>
      <c r="J27" s="41">
        <v>47799.100000000006</v>
      </c>
      <c r="K27" s="42">
        <v>1612600</v>
      </c>
      <c r="L27" s="42">
        <v>1034100</v>
      </c>
      <c r="M27" s="42">
        <v>578500</v>
      </c>
      <c r="N27" s="25"/>
      <c r="O27" s="43">
        <f t="shared" si="0"/>
        <v>47097.200000000004</v>
      </c>
      <c r="P27" s="16">
        <f t="shared" si="1"/>
        <v>47097200.000000007</v>
      </c>
    </row>
    <row r="28">
      <c r="A28" s="38" t="s">
        <v>37</v>
      </c>
      <c r="B28" s="39">
        <v>3217.5999999999999</v>
      </c>
      <c r="C28" s="45">
        <v>38270.599999999999</v>
      </c>
      <c r="D28" s="40">
        <v>10.5</v>
      </c>
      <c r="E28" s="40">
        <v>340.40000000000003</v>
      </c>
      <c r="F28" s="40">
        <v>59927.400000000001</v>
      </c>
      <c r="G28" s="40">
        <v>7829.2000000000007</v>
      </c>
      <c r="H28" s="41">
        <v>70974.199999999997</v>
      </c>
      <c r="I28" s="40">
        <v>3548.7000000000003</v>
      </c>
      <c r="J28" s="41">
        <v>67425.5</v>
      </c>
      <c r="K28" s="42">
        <v>2712300</v>
      </c>
      <c r="L28" s="42">
        <v>2067900</v>
      </c>
      <c r="M28" s="42">
        <v>644400</v>
      </c>
      <c r="N28" s="25"/>
      <c r="O28" s="43">
        <f t="shared" si="0"/>
        <v>67756.599999999991</v>
      </c>
      <c r="P28" s="16">
        <f t="shared" si="1"/>
        <v>67756599.999999985</v>
      </c>
    </row>
    <row r="29">
      <c r="A29" s="38" t="s">
        <v>38</v>
      </c>
      <c r="B29" s="44">
        <v>4145.6999999999998</v>
      </c>
      <c r="C29" s="45">
        <v>123545.70000000001</v>
      </c>
      <c r="D29" s="40">
        <v>20</v>
      </c>
      <c r="E29" s="40">
        <v>704.40000000000009</v>
      </c>
      <c r="F29" s="40">
        <v>100377.90000000001</v>
      </c>
      <c r="G29" s="40">
        <v>31698</v>
      </c>
      <c r="H29" s="41">
        <v>136221.60000000001</v>
      </c>
      <c r="I29" s="40">
        <v>6811.1000000000004</v>
      </c>
      <c r="J29" s="41">
        <v>129410.5</v>
      </c>
      <c r="K29" s="42">
        <v>6590700</v>
      </c>
      <c r="L29" s="42">
        <v>5612700</v>
      </c>
      <c r="M29" s="42">
        <v>978000</v>
      </c>
      <c r="N29" s="25"/>
      <c r="O29" s="43">
        <f t="shared" si="0"/>
        <v>132075.89999999999</v>
      </c>
      <c r="P29" s="16">
        <f t="shared" si="1"/>
        <v>132075900</v>
      </c>
    </row>
    <row r="30">
      <c r="A30" s="38" t="s">
        <v>39</v>
      </c>
      <c r="B30" s="39">
        <v>3217.5999999999999</v>
      </c>
      <c r="C30" s="45">
        <v>83283.300000000003</v>
      </c>
      <c r="D30" s="40">
        <v>14.700000000000001</v>
      </c>
      <c r="E30" s="40">
        <v>570.60000000000002</v>
      </c>
      <c r="F30" s="40">
        <v>79435.100000000006</v>
      </c>
      <c r="G30" s="40">
        <v>25677</v>
      </c>
      <c r="H30" s="41">
        <v>108329.70000000001</v>
      </c>
      <c r="I30" s="40">
        <v>5416.5</v>
      </c>
      <c r="J30" s="41">
        <v>102913.20000000001</v>
      </c>
      <c r="K30" s="42">
        <v>4674600</v>
      </c>
      <c r="L30" s="42">
        <v>3805600</v>
      </c>
      <c r="M30" s="42">
        <v>869000</v>
      </c>
      <c r="N30" s="25"/>
      <c r="O30" s="43">
        <f t="shared" si="0"/>
        <v>105112.09999999999</v>
      </c>
      <c r="P30" s="16">
        <f t="shared" si="1"/>
        <v>105112099.99999999</v>
      </c>
    </row>
    <row r="31">
      <c r="A31" s="38" t="s">
        <v>40</v>
      </c>
      <c r="B31" s="39">
        <v>3217.5999999999999</v>
      </c>
      <c r="C31" s="45">
        <v>42265.600000000006</v>
      </c>
      <c r="D31" s="40">
        <v>57.5</v>
      </c>
      <c r="E31" s="40">
        <v>0</v>
      </c>
      <c r="F31" s="40">
        <v>43558.900000000001</v>
      </c>
      <c r="G31" s="40">
        <v>0</v>
      </c>
      <c r="H31" s="41">
        <v>46776.5</v>
      </c>
      <c r="I31" s="40">
        <v>2338.8000000000002</v>
      </c>
      <c r="J31" s="41">
        <v>44437.699999999997</v>
      </c>
      <c r="K31" s="42">
        <v>1778800</v>
      </c>
      <c r="L31" s="42">
        <v>1338100</v>
      </c>
      <c r="M31" s="42">
        <v>440700</v>
      </c>
      <c r="N31" s="25"/>
      <c r="O31" s="43">
        <f t="shared" si="0"/>
        <v>43558.900000000001</v>
      </c>
      <c r="P31" s="16">
        <f t="shared" si="1"/>
        <v>43558900</v>
      </c>
    </row>
    <row r="32">
      <c r="A32" s="38" t="s">
        <v>41</v>
      </c>
      <c r="B32" s="39">
        <v>3217.5999999999999</v>
      </c>
      <c r="C32" s="45">
        <v>69107</v>
      </c>
      <c r="D32" s="40">
        <v>49.800000000000004</v>
      </c>
      <c r="E32" s="40">
        <v>490.10000000000002</v>
      </c>
      <c r="F32" s="40">
        <v>53476.800000000003</v>
      </c>
      <c r="G32" s="40">
        <v>6861.4000000000005</v>
      </c>
      <c r="H32" s="41">
        <v>63555.800000000003</v>
      </c>
      <c r="I32" s="40">
        <v>3177.8000000000002</v>
      </c>
      <c r="J32" s="41">
        <v>60378</v>
      </c>
      <c r="K32" s="42">
        <v>1882000</v>
      </c>
      <c r="L32" s="42">
        <v>1242500</v>
      </c>
      <c r="M32" s="42">
        <v>639500</v>
      </c>
      <c r="N32" s="25"/>
      <c r="O32" s="43">
        <f t="shared" si="0"/>
        <v>60338.200000000004</v>
      </c>
      <c r="P32" s="16">
        <f t="shared" si="1"/>
        <v>60338200.000000007</v>
      </c>
    </row>
    <row r="33">
      <c r="A33" s="38" t="s">
        <v>42</v>
      </c>
      <c r="B33" s="39">
        <v>3217.5999999999999</v>
      </c>
      <c r="C33" s="45">
        <v>90668.5</v>
      </c>
      <c r="D33" s="40">
        <v>11.4</v>
      </c>
      <c r="E33" s="40">
        <v>1796.8000000000002</v>
      </c>
      <c r="F33" s="40">
        <v>78338.800000000003</v>
      </c>
      <c r="G33" s="40">
        <v>25155.200000000001</v>
      </c>
      <c r="H33" s="41">
        <v>106711.60000000001</v>
      </c>
      <c r="I33" s="40">
        <v>5335.6000000000004</v>
      </c>
      <c r="J33" s="41">
        <v>88463.530209999997</v>
      </c>
      <c r="K33" s="42">
        <v>4799700</v>
      </c>
      <c r="L33" s="42">
        <v>3875100</v>
      </c>
      <c r="M33" s="42">
        <v>924600</v>
      </c>
      <c r="N33" s="25"/>
      <c r="O33" s="43">
        <f t="shared" si="0"/>
        <v>103494</v>
      </c>
      <c r="P33" s="16">
        <f t="shared" si="1"/>
        <v>103494000</v>
      </c>
    </row>
    <row r="34">
      <c r="A34" s="38" t="s">
        <v>43</v>
      </c>
      <c r="B34" s="44">
        <v>4145.6999999999998</v>
      </c>
      <c r="C34" s="45">
        <v>151137.39999999999</v>
      </c>
      <c r="D34" s="40">
        <v>19</v>
      </c>
      <c r="E34" s="40">
        <v>2225.7000000000003</v>
      </c>
      <c r="F34" s="40">
        <v>122690.60000000001</v>
      </c>
      <c r="G34" s="40">
        <v>35611.200000000004</v>
      </c>
      <c r="H34" s="41">
        <v>162447.5</v>
      </c>
      <c r="I34" s="40">
        <v>8122.4000000000005</v>
      </c>
      <c r="J34" s="41">
        <v>126095.36900000001</v>
      </c>
      <c r="K34" s="42">
        <v>6630000</v>
      </c>
      <c r="L34" s="42">
        <v>5030700</v>
      </c>
      <c r="M34" s="42">
        <v>1599300</v>
      </c>
      <c r="N34" s="25"/>
      <c r="O34" s="43">
        <f t="shared" si="0"/>
        <v>158301.79999999999</v>
      </c>
      <c r="P34" s="16">
        <f t="shared" si="1"/>
        <v>158301800</v>
      </c>
    </row>
    <row r="35">
      <c r="A35" s="38" t="s">
        <v>44</v>
      </c>
      <c r="B35" s="39">
        <v>3217.5999999999999</v>
      </c>
      <c r="C35" s="45">
        <v>81628.100000000006</v>
      </c>
      <c r="D35" s="40">
        <v>10.9</v>
      </c>
      <c r="E35" s="40">
        <v>730.60000000000002</v>
      </c>
      <c r="F35" s="40">
        <v>63327.700000000004</v>
      </c>
      <c r="G35" s="40">
        <v>21918</v>
      </c>
      <c r="H35" s="41">
        <v>88463.300000000003</v>
      </c>
      <c r="I35" s="40">
        <v>4423.1999999999998</v>
      </c>
      <c r="J35" s="41">
        <v>84040.100000000006</v>
      </c>
      <c r="K35" s="42">
        <v>3735600</v>
      </c>
      <c r="L35" s="42">
        <v>2889000</v>
      </c>
      <c r="M35" s="42">
        <v>846600</v>
      </c>
      <c r="N35" s="25"/>
      <c r="O35" s="43">
        <f t="shared" si="0"/>
        <v>85245.699999999997</v>
      </c>
      <c r="P35" s="16">
        <f t="shared" si="1"/>
        <v>85245700</v>
      </c>
    </row>
    <row r="36">
      <c r="A36" s="38" t="s">
        <v>45</v>
      </c>
      <c r="B36" s="39">
        <v>3217.5999999999999</v>
      </c>
      <c r="C36" s="45">
        <v>50109</v>
      </c>
      <c r="D36" s="40">
        <v>47.800000000000004</v>
      </c>
      <c r="E36" s="40">
        <v>791.70000000000005</v>
      </c>
      <c r="F36" s="40">
        <v>37672.099999999999</v>
      </c>
      <c r="G36" s="40">
        <v>14250.6</v>
      </c>
      <c r="H36" s="41">
        <v>55140.299999999996</v>
      </c>
      <c r="I36" s="40">
        <v>2757</v>
      </c>
      <c r="J36" s="41">
        <v>52383.299999999996</v>
      </c>
      <c r="K36" s="42">
        <v>2233100</v>
      </c>
      <c r="L36" s="42">
        <v>1737700</v>
      </c>
      <c r="M36" s="42">
        <v>495400</v>
      </c>
      <c r="N36" s="25"/>
      <c r="O36" s="43">
        <f t="shared" si="0"/>
        <v>51922.700000000004</v>
      </c>
      <c r="P36" s="16">
        <f t="shared" si="1"/>
        <v>51922700.000000007</v>
      </c>
    </row>
    <row r="37">
      <c r="A37" s="38" t="s">
        <v>46</v>
      </c>
      <c r="B37" s="39">
        <v>3217.5999999999999</v>
      </c>
      <c r="C37" s="45">
        <v>88627</v>
      </c>
      <c r="D37" s="40">
        <v>18.400000000000002</v>
      </c>
      <c r="E37" s="40">
        <v>641.20000000000005</v>
      </c>
      <c r="F37" s="40">
        <v>62709.400000000001</v>
      </c>
      <c r="G37" s="40">
        <v>28854</v>
      </c>
      <c r="H37" s="41">
        <v>94781</v>
      </c>
      <c r="I37" s="40">
        <v>4739.1000000000004</v>
      </c>
      <c r="J37" s="41">
        <v>90041.899999999994</v>
      </c>
      <c r="K37" s="42">
        <v>3592000</v>
      </c>
      <c r="L37" s="42">
        <v>2641300</v>
      </c>
      <c r="M37" s="42">
        <v>950700</v>
      </c>
      <c r="N37" s="25"/>
      <c r="O37" s="43">
        <f t="shared" si="0"/>
        <v>91563.399999999994</v>
      </c>
      <c r="P37" s="16">
        <f t="shared" si="1"/>
        <v>91563400</v>
      </c>
    </row>
    <row r="38">
      <c r="A38" s="38" t="s">
        <v>47</v>
      </c>
      <c r="B38" s="39">
        <v>3217.5999999999999</v>
      </c>
      <c r="C38" s="45">
        <v>92721.800000000003</v>
      </c>
      <c r="D38" s="40">
        <v>43</v>
      </c>
      <c r="E38" s="40">
        <v>789.90000000000009</v>
      </c>
      <c r="F38" s="40">
        <v>69844.800000000003</v>
      </c>
      <c r="G38" s="40">
        <v>16587.900000000001</v>
      </c>
      <c r="H38" s="41">
        <v>89650.300000000017</v>
      </c>
      <c r="I38" s="40">
        <v>4482.5</v>
      </c>
      <c r="J38" s="41">
        <v>85167.800000000017</v>
      </c>
      <c r="K38" s="42">
        <v>3131300</v>
      </c>
      <c r="L38" s="42">
        <v>2389400</v>
      </c>
      <c r="M38" s="42">
        <v>741900</v>
      </c>
      <c r="N38" s="25"/>
      <c r="O38" s="43">
        <f t="shared" si="0"/>
        <v>86432.699999999997</v>
      </c>
      <c r="P38" s="16">
        <f t="shared" si="1"/>
        <v>86432700</v>
      </c>
    </row>
    <row r="39">
      <c r="A39" s="38" t="s">
        <v>48</v>
      </c>
      <c r="B39" s="44">
        <v>4145.6999999999998</v>
      </c>
      <c r="C39" s="45">
        <v>92051.100000000006</v>
      </c>
      <c r="D39" s="40">
        <v>11.600000000000001</v>
      </c>
      <c r="E39" s="40">
        <v>836</v>
      </c>
      <c r="F39" s="40">
        <v>55717.400000000001</v>
      </c>
      <c r="G39" s="40">
        <v>37620</v>
      </c>
      <c r="H39" s="41">
        <v>97483.100000000006</v>
      </c>
      <c r="I39" s="40">
        <v>4874.1999999999998</v>
      </c>
      <c r="J39" s="41">
        <v>80688.300000000003</v>
      </c>
      <c r="K39" s="42">
        <v>2452700</v>
      </c>
      <c r="L39" s="42">
        <v>1268600</v>
      </c>
      <c r="M39" s="42">
        <v>1184100</v>
      </c>
      <c r="N39" s="25"/>
      <c r="O39" s="43">
        <f t="shared" si="0"/>
        <v>93337.400000000009</v>
      </c>
      <c r="P39" s="16">
        <f t="shared" si="1"/>
        <v>93337400.000000015</v>
      </c>
    </row>
    <row r="40">
      <c r="A40" s="38" t="s">
        <v>49</v>
      </c>
      <c r="B40" s="39">
        <v>3217.5999999999999</v>
      </c>
      <c r="C40" s="45">
        <v>56876.200000000004</v>
      </c>
      <c r="D40" s="40">
        <v>27.100000000000001</v>
      </c>
      <c r="E40" s="40">
        <v>0</v>
      </c>
      <c r="F40" s="40">
        <v>59204.5</v>
      </c>
      <c r="G40" s="40">
        <v>0</v>
      </c>
      <c r="H40" s="41">
        <v>62422.099999999999</v>
      </c>
      <c r="I40" s="40">
        <v>3121.1000000000004</v>
      </c>
      <c r="J40" s="41">
        <v>59301</v>
      </c>
      <c r="K40" s="42">
        <v>2493600</v>
      </c>
      <c r="L40" s="42">
        <v>1955000</v>
      </c>
      <c r="M40" s="42">
        <v>538600</v>
      </c>
      <c r="N40" s="25"/>
      <c r="O40" s="43">
        <f t="shared" si="0"/>
        <v>59204.5</v>
      </c>
      <c r="P40" s="16">
        <f t="shared" si="1"/>
        <v>59204500</v>
      </c>
    </row>
    <row r="41">
      <c r="A41" s="38" t="s">
        <v>50</v>
      </c>
      <c r="B41" s="39">
        <v>3217.5999999999999</v>
      </c>
      <c r="C41" s="45">
        <v>66772.400000000009</v>
      </c>
      <c r="D41" s="40">
        <v>19.800000000000001</v>
      </c>
      <c r="E41" s="40">
        <v>707.70000000000005</v>
      </c>
      <c r="F41" s="40">
        <v>58291.700000000004</v>
      </c>
      <c r="G41" s="40">
        <v>17692.5</v>
      </c>
      <c r="H41" s="41">
        <v>79201.800000000003</v>
      </c>
      <c r="I41" s="40">
        <v>3960.1000000000004</v>
      </c>
      <c r="J41" s="41">
        <v>75241.699999999997</v>
      </c>
      <c r="K41" s="42">
        <v>3252100</v>
      </c>
      <c r="L41" s="42">
        <v>2545800</v>
      </c>
      <c r="M41" s="42">
        <v>706300</v>
      </c>
      <c r="N41" s="25"/>
      <c r="O41" s="43">
        <f t="shared" si="0"/>
        <v>75984.199999999997</v>
      </c>
      <c r="P41" s="16">
        <f t="shared" si="1"/>
        <v>75984200</v>
      </c>
    </row>
    <row r="42">
      <c r="A42" s="38" t="s">
        <v>51</v>
      </c>
      <c r="B42" s="39">
        <v>3217.5999999999999</v>
      </c>
      <c r="C42" s="45">
        <v>99708.5</v>
      </c>
      <c r="D42" s="40">
        <v>9.8000000000000007</v>
      </c>
      <c r="E42" s="40">
        <v>696.10000000000002</v>
      </c>
      <c r="F42" s="40">
        <v>72880.800000000003</v>
      </c>
      <c r="G42" s="40">
        <v>31324.5</v>
      </c>
      <c r="H42" s="41">
        <v>107422.90000000001</v>
      </c>
      <c r="I42" s="40">
        <v>5371.1000000000004</v>
      </c>
      <c r="J42" s="41">
        <v>102051.8</v>
      </c>
      <c r="K42" s="42">
        <v>4681800</v>
      </c>
      <c r="L42" s="42">
        <v>3623100</v>
      </c>
      <c r="M42" s="42">
        <v>1058700</v>
      </c>
      <c r="N42" s="25"/>
      <c r="O42" s="43">
        <f t="shared" si="0"/>
        <v>104205.29999999999</v>
      </c>
      <c r="P42" s="16">
        <f t="shared" si="1"/>
        <v>104205299.99999999</v>
      </c>
    </row>
    <row r="43">
      <c r="A43" s="38" t="s">
        <v>52</v>
      </c>
      <c r="B43" s="39">
        <v>3217.5999999999999</v>
      </c>
      <c r="C43" s="45">
        <v>94994.800000000003</v>
      </c>
      <c r="D43" s="40">
        <v>20.800000000000001</v>
      </c>
      <c r="E43" s="40">
        <v>670.60000000000002</v>
      </c>
      <c r="F43" s="40">
        <v>81711</v>
      </c>
      <c r="G43" s="40">
        <v>27494.600000000002</v>
      </c>
      <c r="H43" s="41">
        <v>112423.20000000001</v>
      </c>
      <c r="I43" s="40">
        <v>5621.2000000000007</v>
      </c>
      <c r="J43" s="41">
        <v>106802.00000000001</v>
      </c>
      <c r="K43" s="42">
        <v>5079000</v>
      </c>
      <c r="L43" s="42">
        <v>4144300</v>
      </c>
      <c r="M43" s="42">
        <v>934700</v>
      </c>
      <c r="N43" s="25"/>
      <c r="O43" s="43">
        <f t="shared" si="0"/>
        <v>109205.59999999999</v>
      </c>
      <c r="P43" s="16">
        <f t="shared" si="1"/>
        <v>109205599.99999999</v>
      </c>
    </row>
    <row r="44">
      <c r="A44" s="38" t="s">
        <v>53</v>
      </c>
      <c r="B44" s="39">
        <v>3217.5999999999999</v>
      </c>
      <c r="C44" s="45">
        <v>63098.300000000003</v>
      </c>
      <c r="D44" s="40">
        <v>7.3000000000000007</v>
      </c>
      <c r="E44" s="40">
        <v>586.89999999999998</v>
      </c>
      <c r="F44" s="40">
        <v>37531.599999999999</v>
      </c>
      <c r="G44" s="40">
        <v>22889.100000000002</v>
      </c>
      <c r="H44" s="41">
        <v>63638.300000000003</v>
      </c>
      <c r="I44" s="40">
        <v>3181.9000000000001</v>
      </c>
      <c r="J44" s="41">
        <v>60456.400000000001</v>
      </c>
      <c r="K44" s="42">
        <v>1977500</v>
      </c>
      <c r="L44" s="42">
        <v>1216400</v>
      </c>
      <c r="M44" s="42">
        <v>761100</v>
      </c>
      <c r="N44" s="25"/>
      <c r="O44" s="43">
        <f t="shared" si="0"/>
        <v>60420.700000000004</v>
      </c>
      <c r="P44" s="16">
        <f t="shared" si="1"/>
        <v>60420700.000000007</v>
      </c>
    </row>
    <row r="45">
      <c r="A45" s="38" t="s">
        <v>54</v>
      </c>
      <c r="B45" s="39">
        <v>3217.5999999999999</v>
      </c>
      <c r="C45" s="45">
        <v>92755</v>
      </c>
      <c r="D45" s="40">
        <v>28.100000000000001</v>
      </c>
      <c r="E45" s="40">
        <v>545.20000000000005</v>
      </c>
      <c r="F45" s="40">
        <v>82943.900000000009</v>
      </c>
      <c r="G45" s="40">
        <v>16356</v>
      </c>
      <c r="H45" s="41">
        <v>102517.50000000001</v>
      </c>
      <c r="I45" s="40">
        <v>5125.9000000000005</v>
      </c>
      <c r="J45" s="41">
        <v>97391.60000000002</v>
      </c>
      <c r="K45" s="42">
        <v>3889200</v>
      </c>
      <c r="L45" s="42">
        <v>2928000</v>
      </c>
      <c r="M45" s="42">
        <v>961200</v>
      </c>
      <c r="N45" s="25"/>
      <c r="O45" s="43">
        <f t="shared" si="0"/>
        <v>99299.899999999994</v>
      </c>
      <c r="P45" s="16">
        <f t="shared" si="1"/>
        <v>99299900</v>
      </c>
    </row>
    <row r="46">
      <c r="A46" s="38" t="s">
        <v>55</v>
      </c>
      <c r="B46" s="44">
        <v>4145.6999999999998</v>
      </c>
      <c r="C46" s="45">
        <v>112300.5</v>
      </c>
      <c r="D46" s="40">
        <v>18.800000000000001</v>
      </c>
      <c r="E46" s="40">
        <v>1831.9000000000001</v>
      </c>
      <c r="F46" s="40">
        <v>95320.200000000012</v>
      </c>
      <c r="G46" s="40">
        <v>29310.400000000001</v>
      </c>
      <c r="H46" s="41">
        <v>128776.30000000002</v>
      </c>
      <c r="I46" s="40">
        <v>6438.8000000000002</v>
      </c>
      <c r="J46" s="41">
        <v>122337.50000000001</v>
      </c>
      <c r="K46" s="42">
        <v>4962500</v>
      </c>
      <c r="L46" s="42">
        <v>3431900</v>
      </c>
      <c r="M46" s="42">
        <v>1530600</v>
      </c>
      <c r="N46" s="25"/>
      <c r="O46" s="43">
        <f t="shared" si="0"/>
        <v>124630.60000000001</v>
      </c>
      <c r="P46" s="16">
        <f t="shared" si="1"/>
        <v>124630600</v>
      </c>
    </row>
    <row r="47">
      <c r="A47" s="38" t="s">
        <v>56</v>
      </c>
      <c r="B47" s="44">
        <v>4145.6999999999998</v>
      </c>
      <c r="C47" s="45">
        <v>78145.199999999997</v>
      </c>
      <c r="D47" s="40">
        <v>15.5</v>
      </c>
      <c r="E47" s="40">
        <v>0</v>
      </c>
      <c r="F47" s="40">
        <v>80349.700000000012</v>
      </c>
      <c r="G47" s="40">
        <v>0</v>
      </c>
      <c r="H47" s="41">
        <v>84495.400000000009</v>
      </c>
      <c r="I47" s="40">
        <v>4224.8000000000002</v>
      </c>
      <c r="J47" s="41">
        <v>80270.600000000006</v>
      </c>
      <c r="K47" s="42">
        <v>3396600</v>
      </c>
      <c r="L47" s="42">
        <v>2606500</v>
      </c>
      <c r="M47" s="42">
        <v>790100</v>
      </c>
      <c r="N47" s="25"/>
      <c r="O47" s="43">
        <f t="shared" si="0"/>
        <v>80349.699999999997</v>
      </c>
      <c r="P47" s="16">
        <f t="shared" si="1"/>
        <v>80349700</v>
      </c>
    </row>
    <row r="48">
      <c r="A48" s="38" t="s">
        <v>57</v>
      </c>
      <c r="B48" s="39">
        <v>3217.5999999999999</v>
      </c>
      <c r="C48" s="45">
        <v>16294.300000000001</v>
      </c>
      <c r="D48" s="40">
        <v>6</v>
      </c>
      <c r="E48" s="40">
        <v>0</v>
      </c>
      <c r="F48" s="40">
        <v>15844.700000000001</v>
      </c>
      <c r="G48" s="40">
        <v>0</v>
      </c>
      <c r="H48" s="41">
        <v>19062.299999999999</v>
      </c>
      <c r="I48" s="40">
        <v>953.10000000000002</v>
      </c>
      <c r="J48" s="41">
        <v>18109.200000000001</v>
      </c>
      <c r="K48" s="42">
        <v>535400</v>
      </c>
      <c r="L48" s="42">
        <v>347600</v>
      </c>
      <c r="M48" s="42">
        <v>187800</v>
      </c>
      <c r="N48" s="25"/>
      <c r="O48" s="43">
        <f t="shared" si="0"/>
        <v>15844.699999999999</v>
      </c>
      <c r="P48" s="16">
        <f t="shared" si="1"/>
        <v>15844699.999999998</v>
      </c>
    </row>
    <row r="49">
      <c r="A49" s="38" t="s">
        <v>58</v>
      </c>
      <c r="B49" s="39">
        <v>3217.5999999999999</v>
      </c>
      <c r="C49" s="45">
        <v>47848.300000000003</v>
      </c>
      <c r="D49" s="40">
        <v>23.700000000000003</v>
      </c>
      <c r="E49" s="40">
        <v>0</v>
      </c>
      <c r="F49" s="40">
        <v>49849.5</v>
      </c>
      <c r="G49" s="40">
        <v>0</v>
      </c>
      <c r="H49" s="41">
        <v>53067.099999999999</v>
      </c>
      <c r="I49" s="40">
        <v>2653.4000000000001</v>
      </c>
      <c r="J49" s="41">
        <v>50413.699999999997</v>
      </c>
      <c r="K49" s="42">
        <v>2342200</v>
      </c>
      <c r="L49" s="42">
        <v>1876700</v>
      </c>
      <c r="M49" s="42">
        <v>465500</v>
      </c>
      <c r="N49" s="25"/>
      <c r="O49" s="43">
        <f t="shared" si="0"/>
        <v>49849.5</v>
      </c>
      <c r="P49" s="16">
        <f t="shared" si="1"/>
        <v>49849500</v>
      </c>
    </row>
    <row r="50">
      <c r="A50" s="38" t="s">
        <v>59</v>
      </c>
      <c r="B50" s="44">
        <v>49982.400000000001</v>
      </c>
      <c r="C50" s="45">
        <v>1478901.6000000001</v>
      </c>
      <c r="D50" s="40">
        <v>28.700000000000003</v>
      </c>
      <c r="E50" s="40">
        <v>0</v>
      </c>
      <c r="F50" s="40">
        <v>1359170.2000000002</v>
      </c>
      <c r="G50" s="40">
        <v>0</v>
      </c>
      <c r="H50" s="41">
        <v>1408672.1000000001</v>
      </c>
      <c r="I50" s="40">
        <v>67724.5</v>
      </c>
      <c r="J50" s="41">
        <v>1338536.3</v>
      </c>
      <c r="K50" s="42">
        <v>92465700</v>
      </c>
      <c r="L50" s="42">
        <v>71550200</v>
      </c>
      <c r="M50" s="42">
        <v>20915500</v>
      </c>
      <c r="N50" s="25"/>
      <c r="O50" s="43">
        <f t="shared" si="0"/>
        <v>1358689.7000000002</v>
      </c>
      <c r="P50" s="16">
        <f t="shared" si="1"/>
        <v>1358689700.0000002</v>
      </c>
    </row>
    <row r="51" s="46" customFormat="1" ht="14.4">
      <c r="A51" s="47" t="s">
        <v>60</v>
      </c>
      <c r="B51" s="48">
        <v>164949.40000000005</v>
      </c>
      <c r="C51" s="49">
        <v>4206220.2000000002</v>
      </c>
      <c r="D51" s="41"/>
      <c r="E51" s="41"/>
      <c r="F51" s="49">
        <v>3642415.6000000006</v>
      </c>
      <c r="G51" s="49">
        <v>607750.20000000007</v>
      </c>
      <c r="H51" s="49">
        <v>4414634.6999999993</v>
      </c>
      <c r="I51" s="49">
        <v>218022.89999999999</v>
      </c>
      <c r="J51" s="49">
        <v>4131457.6992100002</v>
      </c>
      <c r="K51" s="50">
        <v>216421100</v>
      </c>
      <c r="L51" s="50">
        <v>167797600</v>
      </c>
      <c r="M51" s="50">
        <v>48623500</v>
      </c>
      <c r="N51" s="51"/>
    </row>
    <row r="53">
      <c r="H53" s="52"/>
      <c r="I53" s="52"/>
      <c r="J53" s="52"/>
    </row>
    <row r="54">
      <c r="H54" s="52"/>
      <c r="I54" s="52"/>
      <c r="J54" s="52"/>
    </row>
    <row r="55" s="53" customFormat="1" ht="17.25">
      <c r="A55" s="54" t="s">
        <v>61</v>
      </c>
      <c r="B55" s="55"/>
      <c r="C55" s="56"/>
      <c r="D55" s="56"/>
      <c r="F55" s="54" t="s">
        <v>62</v>
      </c>
      <c r="H55" s="57"/>
      <c r="I55" s="57"/>
      <c r="J55" s="57"/>
      <c r="N55" s="58"/>
    </row>
    <row r="56" s="53" customFormat="1" ht="20.25" customHeight="1">
      <c r="B56" s="59"/>
      <c r="C56" s="60" t="s">
        <v>63</v>
      </c>
      <c r="D56" s="60"/>
      <c r="E56" s="61"/>
      <c r="F56" s="54"/>
      <c r="N56" s="58"/>
    </row>
  </sheetData>
  <mergeCells count="24">
    <mergeCell ref="A1:H1"/>
    <mergeCell ref="A5:M5"/>
    <mergeCell ref="A6:F6"/>
    <mergeCell ref="A7:M7"/>
    <mergeCell ref="A8:H8"/>
    <mergeCell ref="A9:F9"/>
    <mergeCell ref="A10:F10"/>
    <mergeCell ref="A12:A14"/>
    <mergeCell ref="B12:B14"/>
    <mergeCell ref="C12:C14"/>
    <mergeCell ref="D12:E12"/>
    <mergeCell ref="F12:G12"/>
    <mergeCell ref="H12:H14"/>
    <mergeCell ref="I12:I14"/>
    <mergeCell ref="J12:J14"/>
    <mergeCell ref="K12:M12"/>
    <mergeCell ref="D13:D14"/>
    <mergeCell ref="E13:E14"/>
    <mergeCell ref="F13:F14"/>
    <mergeCell ref="G13:G14"/>
    <mergeCell ref="K13:K14"/>
    <mergeCell ref="L13:M13"/>
    <mergeCell ref="C55:D55"/>
    <mergeCell ref="C56:D56"/>
  </mergeCells>
  <printOptions headings="0" gridLines="0"/>
  <pageMargins left="0.19685039370078738" right="0.19685039370078738" top="0.19685039370078738" bottom="0.19685039370078738" header="0.31496062992125984" footer="0.31496062992125984"/>
  <pageSetup paperSize="9" scale="4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C00000"/>
    <outlinePr applyStyles="0" summaryBelow="1" summaryRight="1" showOutlineSymbols="1"/>
    <pageSetUpPr autoPageBreaks="1" fitToPage="0"/>
  </sheetPr>
  <sheetViews>
    <sheetView view="pageBreakPreview" zoomScale="87" workbookViewId="0">
      <selection activeCell="A16" activeCellId="0" sqref="A16:A51"/>
    </sheetView>
  </sheetViews>
  <sheetFormatPr defaultColWidth="9.109375" defaultRowHeight="14.25"/>
  <cols>
    <col customWidth="1" min="1" max="1" style="2" width="23.6640625"/>
    <col customWidth="1" min="2" max="2" style="2" width="17.5546875"/>
    <col customWidth="1" min="3" max="3" style="2" width="18"/>
    <col customWidth="1" min="4" max="5" style="2" width="16.109375"/>
    <col customWidth="1" min="6" max="7" style="2" width="16.88671875"/>
    <col bestFit="1" customWidth="1" min="8" max="8" style="2" width="18.5546875"/>
    <col bestFit="1" customWidth="1" min="9" max="11" style="1" width="12.6640625"/>
    <col bestFit="1" customWidth="1" min="12" max="12" style="2" width="8.109375"/>
    <col customWidth="1" hidden="1" min="13" max="13" style="2" width="18"/>
    <col customWidth="1" hidden="1" min="14" max="15" style="2" width="0"/>
    <col min="16" max="16384" style="2" width="9.109375"/>
  </cols>
  <sheetData>
    <row r="1" ht="15.75" customHeight="1">
      <c r="A1" s="5" t="s">
        <v>0</v>
      </c>
      <c r="B1" s="5"/>
      <c r="C1" s="5"/>
      <c r="D1" s="5"/>
      <c r="E1" s="5"/>
      <c r="F1" s="5"/>
      <c r="G1" s="5"/>
      <c r="H1" s="5"/>
    </row>
    <row r="2" ht="15">
      <c r="A2" s="5"/>
      <c r="B2" s="5"/>
      <c r="C2" s="5"/>
      <c r="D2" s="5"/>
      <c r="E2" s="5"/>
      <c r="F2" s="5"/>
    </row>
    <row r="3" ht="15">
      <c r="A3" s="5"/>
      <c r="B3" s="5"/>
      <c r="C3" s="5"/>
      <c r="D3" s="5"/>
      <c r="E3" s="5"/>
      <c r="H3" s="62" t="s">
        <v>64</v>
      </c>
    </row>
    <row r="4">
      <c r="A4" s="9"/>
      <c r="B4" s="9"/>
      <c r="C4" s="9"/>
      <c r="D4" s="9"/>
      <c r="E4" s="9"/>
      <c r="F4" s="63"/>
    </row>
    <row r="5">
      <c r="A5" s="64" t="s">
        <v>2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>
      <c r="A6" s="13" t="s">
        <v>3</v>
      </c>
      <c r="B6" s="13"/>
      <c r="C6" s="13"/>
      <c r="D6" s="13"/>
      <c r="E6" s="13"/>
      <c r="F6" s="13"/>
    </row>
    <row r="7" ht="27.75" customHeight="1">
      <c r="A7" s="64" t="s">
        <v>4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ht="15" customHeight="1">
      <c r="A8" s="13" t="s">
        <v>5</v>
      </c>
      <c r="B8" s="13"/>
      <c r="C8" s="13"/>
      <c r="D8" s="13"/>
      <c r="E8" s="13"/>
      <c r="F8" s="13"/>
      <c r="G8" s="13"/>
      <c r="H8" s="13"/>
      <c r="I8" s="13"/>
      <c r="J8" s="13"/>
      <c r="K8" s="13"/>
    </row>
    <row r="9">
      <c r="A9" s="13" t="s">
        <v>6</v>
      </c>
      <c r="B9" s="13"/>
      <c r="C9" s="13"/>
      <c r="D9" s="13"/>
      <c r="E9" s="13"/>
      <c r="F9" s="13"/>
    </row>
    <row r="10">
      <c r="A10" s="15" t="s">
        <v>7</v>
      </c>
      <c r="B10" s="15"/>
      <c r="C10" s="15"/>
      <c r="D10" s="15"/>
      <c r="E10" s="15"/>
      <c r="F10" s="15"/>
    </row>
    <row r="12" s="65" customFormat="1" ht="58.5" customHeight="1">
      <c r="A12" s="66" t="s">
        <v>8</v>
      </c>
      <c r="B12" s="66" t="s">
        <v>9</v>
      </c>
      <c r="C12" s="66" t="s">
        <v>10</v>
      </c>
      <c r="D12" s="66" t="s">
        <v>11</v>
      </c>
      <c r="E12" s="66"/>
      <c r="F12" s="66" t="s">
        <v>65</v>
      </c>
      <c r="G12" s="66"/>
      <c r="H12" s="66" t="s">
        <v>66</v>
      </c>
      <c r="I12" s="67" t="s">
        <v>16</v>
      </c>
      <c r="J12" s="67"/>
      <c r="K12" s="67"/>
    </row>
    <row r="13" s="65" customFormat="1" ht="28.5" customHeight="1">
      <c r="A13" s="66"/>
      <c r="B13" s="66"/>
      <c r="C13" s="66"/>
      <c r="D13" s="66" t="s">
        <v>17</v>
      </c>
      <c r="E13" s="66" t="s">
        <v>18</v>
      </c>
      <c r="F13" s="66" t="s">
        <v>19</v>
      </c>
      <c r="G13" s="66" t="s">
        <v>20</v>
      </c>
      <c r="H13" s="66"/>
      <c r="I13" s="67" t="s">
        <v>21</v>
      </c>
      <c r="J13" s="67" t="s">
        <v>22</v>
      </c>
      <c r="K13" s="67"/>
    </row>
    <row r="14" s="65" customFormat="1" ht="122.25" customHeight="1">
      <c r="A14" s="66"/>
      <c r="B14" s="66"/>
      <c r="C14" s="66"/>
      <c r="D14" s="66"/>
      <c r="E14" s="66"/>
      <c r="F14" s="66"/>
      <c r="G14" s="66"/>
      <c r="H14" s="66"/>
      <c r="I14" s="67"/>
      <c r="J14" s="67" t="s">
        <v>23</v>
      </c>
      <c r="K14" s="67" t="s">
        <v>24</v>
      </c>
    </row>
    <row r="15" s="68" customFormat="1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  <c r="H15" s="36">
        <v>11</v>
      </c>
      <c r="I15" s="36">
        <v>9</v>
      </c>
      <c r="J15" s="36">
        <v>10</v>
      </c>
      <c r="K15" s="36">
        <v>11</v>
      </c>
      <c r="M15" s="69"/>
    </row>
    <row r="16" s="65" customFormat="1">
      <c r="A16" s="38" t="s">
        <v>25</v>
      </c>
      <c r="B16" s="39">
        <v>3395.1999999999998</v>
      </c>
      <c r="C16" s="69">
        <v>70397.5</v>
      </c>
      <c r="D16" s="69">
        <v>38.100000000000001</v>
      </c>
      <c r="E16" s="69">
        <v>732.90000000000009</v>
      </c>
      <c r="F16" s="69">
        <v>56273.700000000004</v>
      </c>
      <c r="G16" s="69">
        <v>21987</v>
      </c>
      <c r="H16" s="70">
        <v>81655.899999999994</v>
      </c>
      <c r="I16" s="71">
        <v>3334700</v>
      </c>
      <c r="J16" s="71">
        <v>2312200</v>
      </c>
      <c r="K16" s="71">
        <v>1022500</v>
      </c>
      <c r="L16" s="72"/>
      <c r="M16" s="72">
        <v>73007.699999999997</v>
      </c>
      <c r="N16" s="73">
        <f t="shared" ref="N16:N50" si="2">F16+G16</f>
        <v>78260.700000000012</v>
      </c>
      <c r="O16" s="73">
        <f t="shared" ref="O16:O50" si="3">N16/M16*100-100</f>
        <v>7.1951314724337578</v>
      </c>
    </row>
    <row r="17">
      <c r="A17" s="38" t="s">
        <v>26</v>
      </c>
      <c r="B17" s="39">
        <v>3395.1999999999998</v>
      </c>
      <c r="C17" s="69">
        <v>155204.39999999999</v>
      </c>
      <c r="D17" s="69">
        <v>16.100000000000001</v>
      </c>
      <c r="E17" s="69">
        <v>970.60000000000002</v>
      </c>
      <c r="F17" s="69">
        <v>157844.40000000002</v>
      </c>
      <c r="G17" s="69">
        <v>19412</v>
      </c>
      <c r="H17" s="70">
        <v>180651.60000000003</v>
      </c>
      <c r="I17" s="71">
        <v>9312900</v>
      </c>
      <c r="J17" s="71">
        <v>8044000</v>
      </c>
      <c r="K17" s="71">
        <v>1268900</v>
      </c>
      <c r="L17" s="72"/>
      <c r="M17" s="72">
        <v>163625.30000000002</v>
      </c>
      <c r="N17" s="73">
        <f t="shared" si="2"/>
        <v>177256.40000000002</v>
      </c>
      <c r="O17" s="73">
        <f t="shared" si="3"/>
        <v>8.3306799131919149</v>
      </c>
    </row>
    <row r="18">
      <c r="A18" s="38" t="s">
        <v>27</v>
      </c>
      <c r="B18" s="39">
        <v>3395.1999999999998</v>
      </c>
      <c r="C18" s="69">
        <v>101872.5</v>
      </c>
      <c r="D18" s="69">
        <v>15.700000000000001</v>
      </c>
      <c r="E18" s="69">
        <v>1010</v>
      </c>
      <c r="F18" s="69">
        <v>85298.100000000006</v>
      </c>
      <c r="G18" s="69">
        <v>15150</v>
      </c>
      <c r="H18" s="70">
        <v>103843.3</v>
      </c>
      <c r="I18" s="71">
        <v>4318400</v>
      </c>
      <c r="J18" s="71">
        <v>3274000</v>
      </c>
      <c r="K18" s="71">
        <v>1044400</v>
      </c>
      <c r="L18" s="72"/>
      <c r="M18" s="72">
        <v>93678.899999999994</v>
      </c>
      <c r="N18" s="73">
        <f t="shared" si="2"/>
        <v>100448.10000000001</v>
      </c>
      <c r="O18" s="73">
        <f t="shared" si="3"/>
        <v>7.2259601681915626</v>
      </c>
    </row>
    <row r="19">
      <c r="A19" s="38" t="s">
        <v>28</v>
      </c>
      <c r="B19" s="39">
        <v>3395.1999999999998</v>
      </c>
      <c r="C19" s="69">
        <v>85002.700000000012</v>
      </c>
      <c r="D19" s="69">
        <v>36.300000000000004</v>
      </c>
      <c r="E19" s="69">
        <v>653.80000000000007</v>
      </c>
      <c r="F19" s="69">
        <v>67336.5</v>
      </c>
      <c r="G19" s="69">
        <v>29421</v>
      </c>
      <c r="H19" s="70">
        <v>100152.7</v>
      </c>
      <c r="I19" s="71">
        <v>4646000</v>
      </c>
      <c r="J19" s="71">
        <v>3915200</v>
      </c>
      <c r="K19" s="71">
        <v>730800</v>
      </c>
      <c r="L19" s="72"/>
      <c r="M19" s="72">
        <v>89768.899999999994</v>
      </c>
      <c r="N19" s="73">
        <f t="shared" si="2"/>
        <v>96757.5</v>
      </c>
      <c r="O19" s="73">
        <f t="shared" si="3"/>
        <v>7.7851015217965198</v>
      </c>
    </row>
    <row r="20">
      <c r="A20" s="38" t="s">
        <v>29</v>
      </c>
      <c r="B20" s="39">
        <v>3395.1999999999998</v>
      </c>
      <c r="C20" s="69">
        <v>70480.300000000003</v>
      </c>
      <c r="D20" s="69">
        <v>37.899999999999999</v>
      </c>
      <c r="E20" s="69">
        <v>725.60000000000002</v>
      </c>
      <c r="F20" s="69">
        <v>63330.900000000001</v>
      </c>
      <c r="G20" s="69">
        <v>18140</v>
      </c>
      <c r="H20" s="70">
        <v>84866.100000000006</v>
      </c>
      <c r="I20" s="71">
        <v>4524800</v>
      </c>
      <c r="J20" s="71">
        <v>4070600</v>
      </c>
      <c r="K20" s="71">
        <v>454200</v>
      </c>
      <c r="L20" s="72"/>
      <c r="M20" s="72">
        <v>74947.899999999994</v>
      </c>
      <c r="N20" s="73">
        <f t="shared" si="2"/>
        <v>81470.899999999994</v>
      </c>
      <c r="O20" s="73">
        <f t="shared" si="3"/>
        <v>8.70337928080707</v>
      </c>
    </row>
    <row r="21">
      <c r="A21" s="38" t="s">
        <v>30</v>
      </c>
      <c r="B21" s="39">
        <v>3395.1999999999998</v>
      </c>
      <c r="C21" s="69">
        <v>81770.200000000012</v>
      </c>
      <c r="D21" s="69">
        <v>88.400000000000006</v>
      </c>
      <c r="E21" s="69">
        <v>705.70000000000005</v>
      </c>
      <c r="F21" s="69">
        <v>78852.800000000003</v>
      </c>
      <c r="G21" s="69">
        <v>12702.6</v>
      </c>
      <c r="H21" s="70">
        <v>94950.600000000006</v>
      </c>
      <c r="I21" s="71">
        <v>4071400</v>
      </c>
      <c r="J21" s="71">
        <v>3186400</v>
      </c>
      <c r="K21" s="71">
        <v>885000</v>
      </c>
      <c r="L21" s="72"/>
      <c r="M21" s="72">
        <v>85305.199999999997</v>
      </c>
      <c r="N21" s="73">
        <f t="shared" si="2"/>
        <v>91555.400000000009</v>
      </c>
      <c r="O21" s="73">
        <f t="shared" si="3"/>
        <v>7.3268687020252088</v>
      </c>
    </row>
    <row r="22" s="74" customFormat="1">
      <c r="A22" s="38" t="s">
        <v>31</v>
      </c>
      <c r="B22" s="75">
        <v>4374.6999999999998</v>
      </c>
      <c r="C22" s="69">
        <v>110562.60000000001</v>
      </c>
      <c r="D22" s="69">
        <v>29</v>
      </c>
      <c r="E22" s="69">
        <v>778.80000000000007</v>
      </c>
      <c r="F22" s="69">
        <v>112984</v>
      </c>
      <c r="G22" s="69">
        <v>11682</v>
      </c>
      <c r="H22" s="70">
        <v>129040.7</v>
      </c>
      <c r="I22" s="71">
        <v>5852400</v>
      </c>
      <c r="J22" s="71">
        <v>4673000</v>
      </c>
      <c r="K22" s="71">
        <v>1179400</v>
      </c>
      <c r="L22" s="72"/>
      <c r="M22" s="72">
        <v>115719.70000000001</v>
      </c>
      <c r="N22" s="73">
        <f t="shared" si="2"/>
        <v>124666</v>
      </c>
      <c r="O22" s="73">
        <f t="shared" si="3"/>
        <v>7.7310086355218459</v>
      </c>
    </row>
    <row r="23">
      <c r="A23" s="38" t="s">
        <v>32</v>
      </c>
      <c r="B23" s="39">
        <v>3395.1999999999998</v>
      </c>
      <c r="C23" s="69">
        <v>68644.300000000003</v>
      </c>
      <c r="D23" s="69">
        <v>44.100000000000001</v>
      </c>
      <c r="E23" s="69">
        <v>0</v>
      </c>
      <c r="F23" s="69">
        <v>79688.700000000012</v>
      </c>
      <c r="G23" s="69">
        <v>0</v>
      </c>
      <c r="H23" s="70">
        <v>83083.900000000009</v>
      </c>
      <c r="I23" s="71">
        <v>4232000</v>
      </c>
      <c r="J23" s="71">
        <v>3497500</v>
      </c>
      <c r="K23" s="71">
        <v>734500</v>
      </c>
      <c r="L23" s="72"/>
      <c r="M23" s="72">
        <v>73503.399999999994</v>
      </c>
      <c r="N23" s="73">
        <f t="shared" si="2"/>
        <v>79688.700000000012</v>
      </c>
      <c r="O23" s="73">
        <f t="shared" si="3"/>
        <v>8.4149848850529736</v>
      </c>
    </row>
    <row r="24">
      <c r="A24" s="38" t="s">
        <v>33</v>
      </c>
      <c r="B24" s="39">
        <v>3395.1999999999998</v>
      </c>
      <c r="C24" s="69">
        <v>68161</v>
      </c>
      <c r="D24" s="69">
        <v>55.900000000000006</v>
      </c>
      <c r="E24" s="69">
        <v>678.5</v>
      </c>
      <c r="F24" s="69">
        <v>65067.600000000006</v>
      </c>
      <c r="G24" s="69">
        <v>13570</v>
      </c>
      <c r="H24" s="70">
        <v>82032.800000000003</v>
      </c>
      <c r="I24" s="71">
        <v>4415000</v>
      </c>
      <c r="J24" s="71">
        <v>3837500</v>
      </c>
      <c r="K24" s="71">
        <v>577500</v>
      </c>
      <c r="L24" s="72"/>
      <c r="M24" s="72">
        <v>72287.899999999994</v>
      </c>
      <c r="N24" s="73">
        <f t="shared" si="2"/>
        <v>78637.600000000006</v>
      </c>
      <c r="O24" s="73">
        <f t="shared" si="3"/>
        <v>8.7839043602041471</v>
      </c>
    </row>
    <row r="25">
      <c r="A25" s="38" t="s">
        <v>34</v>
      </c>
      <c r="B25" s="39">
        <v>3395.1999999999998</v>
      </c>
      <c r="C25" s="69">
        <v>58640.300000000003</v>
      </c>
      <c r="D25" s="69">
        <v>21.200000000000003</v>
      </c>
      <c r="E25" s="69">
        <v>524.30000000000007</v>
      </c>
      <c r="F25" s="69">
        <v>52788</v>
      </c>
      <c r="G25" s="69">
        <v>10486</v>
      </c>
      <c r="H25" s="70">
        <v>66669.199999999997</v>
      </c>
      <c r="I25" s="71">
        <v>2923800</v>
      </c>
      <c r="J25" s="71">
        <v>2166400</v>
      </c>
      <c r="K25" s="71">
        <v>757400</v>
      </c>
      <c r="L25" s="72"/>
      <c r="M25" s="72">
        <v>58813.700000000004</v>
      </c>
      <c r="N25" s="73">
        <f t="shared" si="2"/>
        <v>63274</v>
      </c>
      <c r="O25" s="73">
        <f t="shared" si="3"/>
        <v>7.5837772491783397</v>
      </c>
    </row>
    <row r="26">
      <c r="A26" s="38" t="s">
        <v>35</v>
      </c>
      <c r="B26" s="39">
        <v>3395.1999999999998</v>
      </c>
      <c r="C26" s="69">
        <v>78312.800000000003</v>
      </c>
      <c r="D26" s="69">
        <v>8.9000000000000004</v>
      </c>
      <c r="E26" s="69">
        <v>1165.4000000000001</v>
      </c>
      <c r="F26" s="69">
        <v>36997.300000000003</v>
      </c>
      <c r="G26" s="69">
        <v>53608.400000000001</v>
      </c>
      <c r="H26" s="70">
        <v>94000.899999999994</v>
      </c>
      <c r="I26" s="71">
        <v>3265700</v>
      </c>
      <c r="J26" s="71">
        <v>1991600</v>
      </c>
      <c r="K26" s="71">
        <v>1274100</v>
      </c>
      <c r="L26" s="72"/>
      <c r="M26" s="72">
        <v>85105.699999999997</v>
      </c>
      <c r="N26" s="73">
        <f t="shared" si="2"/>
        <v>90605.700000000012</v>
      </c>
      <c r="O26" s="73">
        <f t="shared" si="3"/>
        <v>6.4625518619787101</v>
      </c>
    </row>
    <row r="27">
      <c r="A27" s="38" t="s">
        <v>36</v>
      </c>
      <c r="B27" s="39">
        <v>3395.1999999999998</v>
      </c>
      <c r="C27" s="69">
        <v>46061.400000000001</v>
      </c>
      <c r="D27" s="69">
        <v>18.400000000000002</v>
      </c>
      <c r="E27" s="69">
        <v>202.80000000000001</v>
      </c>
      <c r="F27" s="69">
        <v>45668.800000000003</v>
      </c>
      <c r="G27" s="69">
        <v>4461.6000000000004</v>
      </c>
      <c r="H27" s="70">
        <v>53525.599999999999</v>
      </c>
      <c r="I27" s="71">
        <v>1802700</v>
      </c>
      <c r="J27" s="71">
        <v>1156000</v>
      </c>
      <c r="K27" s="71">
        <v>646700</v>
      </c>
      <c r="L27" s="72"/>
      <c r="M27" s="72">
        <v>47097.200000000004</v>
      </c>
      <c r="N27" s="73">
        <f t="shared" si="2"/>
        <v>50130.400000000001</v>
      </c>
      <c r="O27" s="73">
        <f t="shared" si="3"/>
        <v>6.4402979370323408</v>
      </c>
    </row>
    <row r="28" ht="14.25" customHeight="1">
      <c r="A28" s="38" t="s">
        <v>37</v>
      </c>
      <c r="B28" s="39">
        <v>3395.1999999999998</v>
      </c>
      <c r="C28" s="69">
        <v>54960.900000000001</v>
      </c>
      <c r="D28" s="69">
        <v>16.300000000000001</v>
      </c>
      <c r="E28" s="69">
        <v>340.40000000000003</v>
      </c>
      <c r="F28" s="69">
        <v>64922.900000000001</v>
      </c>
      <c r="G28" s="69">
        <v>7829.2000000000007</v>
      </c>
      <c r="H28" s="70">
        <v>76147.300000000003</v>
      </c>
      <c r="I28" s="71">
        <v>3032700</v>
      </c>
      <c r="J28" s="71">
        <v>2312200</v>
      </c>
      <c r="K28" s="71">
        <v>720500</v>
      </c>
      <c r="L28" s="72"/>
      <c r="M28" s="72">
        <v>67756.599999999991</v>
      </c>
      <c r="N28" s="73">
        <f t="shared" si="2"/>
        <v>72752.100000000006</v>
      </c>
      <c r="O28" s="73">
        <f t="shared" si="3"/>
        <v>7.37271350687611</v>
      </c>
    </row>
    <row r="29" s="74" customFormat="1" ht="14.25" customHeight="1">
      <c r="A29" s="38" t="s">
        <v>38</v>
      </c>
      <c r="B29" s="75">
        <v>4374.6999999999998</v>
      </c>
      <c r="C29" s="69">
        <v>123545.70000000001</v>
      </c>
      <c r="D29" s="69">
        <v>20</v>
      </c>
      <c r="E29" s="69">
        <v>704.40000000000009</v>
      </c>
      <c r="F29" s="69">
        <v>111280</v>
      </c>
      <c r="G29" s="69">
        <v>31698</v>
      </c>
      <c r="H29" s="70">
        <v>147352.70000000001</v>
      </c>
      <c r="I29" s="71">
        <v>7369300</v>
      </c>
      <c r="J29" s="71">
        <v>6275900</v>
      </c>
      <c r="K29" s="71">
        <v>1093400</v>
      </c>
      <c r="L29" s="72"/>
      <c r="M29" s="72">
        <v>132075.89999999999</v>
      </c>
      <c r="N29" s="73">
        <f t="shared" si="2"/>
        <v>142978</v>
      </c>
      <c r="O29" s="73">
        <f t="shared" si="3"/>
        <v>8.2544203749510814</v>
      </c>
    </row>
    <row r="30">
      <c r="A30" s="38" t="s">
        <v>39</v>
      </c>
      <c r="B30" s="39">
        <v>3395.1999999999998</v>
      </c>
      <c r="C30" s="69">
        <v>83283.300000000003</v>
      </c>
      <c r="D30" s="69">
        <v>14.700000000000001</v>
      </c>
      <c r="E30" s="69">
        <v>570.60000000000002</v>
      </c>
      <c r="F30" s="69">
        <v>87450.300000000003</v>
      </c>
      <c r="G30" s="69">
        <v>25677</v>
      </c>
      <c r="H30" s="70">
        <v>116522.5</v>
      </c>
      <c r="I30" s="71">
        <v>5226700</v>
      </c>
      <c r="J30" s="71">
        <v>4255200</v>
      </c>
      <c r="K30" s="71">
        <v>971500</v>
      </c>
      <c r="L30" s="72"/>
      <c r="M30" s="72">
        <v>105112.10000000001</v>
      </c>
      <c r="N30" s="73">
        <f t="shared" si="2"/>
        <v>113127.3</v>
      </c>
      <c r="O30" s="73">
        <f t="shared" si="3"/>
        <v>7.6253828055951658</v>
      </c>
    </row>
    <row r="31">
      <c r="A31" s="38" t="s">
        <v>40</v>
      </c>
      <c r="B31" s="39">
        <v>3395.1999999999998</v>
      </c>
      <c r="C31" s="69">
        <v>42265.600000000006</v>
      </c>
      <c r="D31" s="69">
        <v>57.5</v>
      </c>
      <c r="E31" s="69">
        <v>0</v>
      </c>
      <c r="F31" s="69">
        <v>46690</v>
      </c>
      <c r="G31" s="69">
        <v>0</v>
      </c>
      <c r="H31" s="70">
        <v>50085.199999999997</v>
      </c>
      <c r="I31" s="71">
        <v>1988800</v>
      </c>
      <c r="J31" s="71">
        <v>1496100</v>
      </c>
      <c r="K31" s="71">
        <v>492700</v>
      </c>
      <c r="L31" s="72"/>
      <c r="M31" s="72">
        <v>43558.900000000001</v>
      </c>
      <c r="N31" s="73">
        <f t="shared" si="2"/>
        <v>46690</v>
      </c>
      <c r="O31" s="73">
        <f t="shared" si="3"/>
        <v>7.1881980490783803</v>
      </c>
    </row>
    <row r="32" ht="15.75" customHeight="1">
      <c r="A32" s="38" t="s">
        <v>41</v>
      </c>
      <c r="B32" s="39">
        <v>3395.1999999999998</v>
      </c>
      <c r="C32" s="69">
        <v>69107</v>
      </c>
      <c r="D32" s="69">
        <v>49.800000000000004</v>
      </c>
      <c r="E32" s="69">
        <v>490.10000000000002</v>
      </c>
      <c r="F32" s="69">
        <v>57170.400000000001</v>
      </c>
      <c r="G32" s="69">
        <v>6861.4000000000005</v>
      </c>
      <c r="H32" s="70">
        <v>67427</v>
      </c>
      <c r="I32" s="71">
        <v>2104300</v>
      </c>
      <c r="J32" s="71">
        <v>1389300</v>
      </c>
      <c r="K32" s="71">
        <v>715000</v>
      </c>
      <c r="L32" s="72"/>
      <c r="M32" s="72">
        <v>60338.200000000004</v>
      </c>
      <c r="N32" s="73">
        <f t="shared" si="2"/>
        <v>64031.800000000003</v>
      </c>
      <c r="O32" s="73">
        <f t="shared" si="3"/>
        <v>6.121495172212633</v>
      </c>
    </row>
    <row r="33">
      <c r="A33" s="38" t="s">
        <v>42</v>
      </c>
      <c r="B33" s="39">
        <v>3395.1999999999998</v>
      </c>
      <c r="C33" s="69">
        <v>90668.5</v>
      </c>
      <c r="D33" s="69">
        <v>11.4</v>
      </c>
      <c r="E33" s="69">
        <v>1796.8000000000002</v>
      </c>
      <c r="F33" s="69">
        <v>86457.600000000006</v>
      </c>
      <c r="G33" s="69">
        <v>25155.200000000001</v>
      </c>
      <c r="H33" s="70">
        <v>115008</v>
      </c>
      <c r="I33" s="71">
        <v>5366600</v>
      </c>
      <c r="J33" s="71">
        <v>4332900</v>
      </c>
      <c r="K33" s="71">
        <v>1033700</v>
      </c>
      <c r="L33" s="72"/>
      <c r="M33" s="72">
        <v>90173.100000000006</v>
      </c>
      <c r="N33" s="73">
        <f t="shared" si="2"/>
        <v>111612.8</v>
      </c>
      <c r="O33" s="73">
        <f t="shared" si="3"/>
        <v>23.776159408958989</v>
      </c>
    </row>
    <row r="34" s="74" customFormat="1" ht="15" customHeight="1">
      <c r="A34" s="38" t="s">
        <v>43</v>
      </c>
      <c r="B34" s="75">
        <v>4374.6999999999998</v>
      </c>
      <c r="C34" s="69">
        <v>151137.39999999999</v>
      </c>
      <c r="D34" s="69">
        <v>19</v>
      </c>
      <c r="E34" s="69">
        <v>2225.7000000000003</v>
      </c>
      <c r="F34" s="69">
        <v>134273</v>
      </c>
      <c r="G34" s="69">
        <v>35611.200000000004</v>
      </c>
      <c r="H34" s="70">
        <v>174258.90000000002</v>
      </c>
      <c r="I34" s="71">
        <v>7413100</v>
      </c>
      <c r="J34" s="71">
        <v>5625100</v>
      </c>
      <c r="K34" s="71">
        <v>1788000</v>
      </c>
      <c r="L34" s="72"/>
      <c r="M34" s="72">
        <v>128681.3</v>
      </c>
      <c r="N34" s="73">
        <f t="shared" si="2"/>
        <v>169884.20000000001</v>
      </c>
      <c r="O34" s="73">
        <f t="shared" si="3"/>
        <v>32.019337697085746</v>
      </c>
    </row>
    <row r="35">
      <c r="A35" s="38" t="s">
        <v>44</v>
      </c>
      <c r="B35" s="39">
        <v>3395.1999999999998</v>
      </c>
      <c r="C35" s="69">
        <v>81628.100000000006</v>
      </c>
      <c r="D35" s="69">
        <v>10.9</v>
      </c>
      <c r="E35" s="69">
        <v>730.60000000000002</v>
      </c>
      <c r="F35" s="69">
        <v>69781.800000000003</v>
      </c>
      <c r="G35" s="69">
        <v>21918</v>
      </c>
      <c r="H35" s="70">
        <v>95095</v>
      </c>
      <c r="I35" s="71">
        <v>4176500</v>
      </c>
      <c r="J35" s="71">
        <v>3230000</v>
      </c>
      <c r="K35" s="71">
        <v>946500</v>
      </c>
      <c r="L35" s="72"/>
      <c r="M35" s="72">
        <v>85245.699999999997</v>
      </c>
      <c r="N35" s="73">
        <f t="shared" si="2"/>
        <v>91699.800000000003</v>
      </c>
      <c r="O35" s="73">
        <f t="shared" si="3"/>
        <v>7.5711736779685168</v>
      </c>
    </row>
    <row r="36">
      <c r="A36" s="38" t="s">
        <v>45</v>
      </c>
      <c r="B36" s="39">
        <v>3395.1999999999998</v>
      </c>
      <c r="C36" s="69">
        <v>50109</v>
      </c>
      <c r="D36" s="69">
        <v>47.800000000000004</v>
      </c>
      <c r="E36" s="69">
        <v>791.70000000000005</v>
      </c>
      <c r="F36" s="69">
        <v>41538.200000000004</v>
      </c>
      <c r="G36" s="69">
        <v>14250.6</v>
      </c>
      <c r="H36" s="70">
        <v>59184</v>
      </c>
      <c r="I36" s="71">
        <v>2497000</v>
      </c>
      <c r="J36" s="71">
        <v>1943100</v>
      </c>
      <c r="K36" s="71">
        <v>553900</v>
      </c>
      <c r="L36" s="72"/>
      <c r="M36" s="72">
        <v>51922.700000000004</v>
      </c>
      <c r="N36" s="73">
        <f t="shared" si="2"/>
        <v>55788.800000000003</v>
      </c>
      <c r="O36" s="73">
        <f t="shared" si="3"/>
        <v>7.4458762737684907</v>
      </c>
    </row>
    <row r="37">
      <c r="A37" s="38" t="s">
        <v>46</v>
      </c>
      <c r="B37" s="39">
        <v>3395.1999999999998</v>
      </c>
      <c r="C37" s="69">
        <v>88627</v>
      </c>
      <c r="D37" s="69">
        <v>18.400000000000002</v>
      </c>
      <c r="E37" s="69">
        <v>641.20000000000005</v>
      </c>
      <c r="F37" s="69">
        <v>69131</v>
      </c>
      <c r="G37" s="69">
        <v>28854</v>
      </c>
      <c r="H37" s="70">
        <v>101380.2</v>
      </c>
      <c r="I37" s="71">
        <v>4016300</v>
      </c>
      <c r="J37" s="71">
        <v>2953400</v>
      </c>
      <c r="K37" s="71">
        <v>1062900</v>
      </c>
      <c r="L37" s="72"/>
      <c r="M37" s="72">
        <v>91563.399999999994</v>
      </c>
      <c r="N37" s="73">
        <f t="shared" si="2"/>
        <v>97985</v>
      </c>
      <c r="O37" s="73">
        <f t="shared" si="3"/>
        <v>7.0132825998160797</v>
      </c>
    </row>
    <row r="38">
      <c r="A38" s="38" t="s">
        <v>47</v>
      </c>
      <c r="B38" s="39">
        <v>3395.1999999999998</v>
      </c>
      <c r="C38" s="69">
        <v>92721.800000000003</v>
      </c>
      <c r="D38" s="69">
        <v>43</v>
      </c>
      <c r="E38" s="69">
        <v>789.90000000000009</v>
      </c>
      <c r="F38" s="69">
        <v>75637</v>
      </c>
      <c r="G38" s="69">
        <v>16587.900000000001</v>
      </c>
      <c r="H38" s="70">
        <v>95620.100000000006</v>
      </c>
      <c r="I38" s="71">
        <v>3501000</v>
      </c>
      <c r="J38" s="71">
        <v>2671600</v>
      </c>
      <c r="K38" s="71">
        <v>829400</v>
      </c>
      <c r="L38" s="72"/>
      <c r="M38" s="72">
        <v>86432.699999999997</v>
      </c>
      <c r="N38" s="73">
        <f t="shared" si="2"/>
        <v>92224.899999999994</v>
      </c>
      <c r="O38" s="73">
        <f t="shared" si="3"/>
        <v>6.7013988918545948</v>
      </c>
    </row>
    <row r="39" s="74" customFormat="1">
      <c r="A39" s="38" t="s">
        <v>48</v>
      </c>
      <c r="B39" s="75">
        <v>4374.6999999999998</v>
      </c>
      <c r="C39" s="69">
        <v>92051.100000000006</v>
      </c>
      <c r="D39" s="69">
        <v>11.600000000000001</v>
      </c>
      <c r="E39" s="69">
        <v>836</v>
      </c>
      <c r="F39" s="69">
        <v>60876.800000000003</v>
      </c>
      <c r="G39" s="69">
        <v>37620</v>
      </c>
      <c r="H39" s="70">
        <v>102871.5</v>
      </c>
      <c r="I39" s="71">
        <v>2742300</v>
      </c>
      <c r="J39" s="71">
        <v>1418400</v>
      </c>
      <c r="K39" s="71">
        <v>1323900</v>
      </c>
      <c r="L39" s="72"/>
      <c r="M39" s="72">
        <v>81620.600000000006</v>
      </c>
      <c r="N39" s="73">
        <f t="shared" si="2"/>
        <v>98496.800000000003</v>
      </c>
      <c r="O39" s="73">
        <f t="shared" si="3"/>
        <v>20.676397870145522</v>
      </c>
    </row>
    <row r="40">
      <c r="A40" s="38" t="s">
        <v>49</v>
      </c>
      <c r="B40" s="39">
        <v>3395.1999999999998</v>
      </c>
      <c r="C40" s="69">
        <v>56876.200000000004</v>
      </c>
      <c r="D40" s="69">
        <v>27.100000000000001</v>
      </c>
      <c r="E40" s="69">
        <v>0</v>
      </c>
      <c r="F40" s="69">
        <v>63576.600000000006</v>
      </c>
      <c r="G40" s="69">
        <v>0</v>
      </c>
      <c r="H40" s="70">
        <v>66971.800000000003</v>
      </c>
      <c r="I40" s="71">
        <v>2787900</v>
      </c>
      <c r="J40" s="71">
        <v>2185800</v>
      </c>
      <c r="K40" s="71">
        <v>602100</v>
      </c>
      <c r="L40" s="72"/>
      <c r="M40" s="72">
        <v>59204.500000000007</v>
      </c>
      <c r="N40" s="73">
        <f t="shared" si="2"/>
        <v>63576.600000000006</v>
      </c>
      <c r="O40" s="73">
        <f t="shared" si="3"/>
        <v>7.3847427138139778</v>
      </c>
    </row>
    <row r="41">
      <c r="A41" s="38" t="s">
        <v>50</v>
      </c>
      <c r="B41" s="39">
        <v>3395.1999999999998</v>
      </c>
      <c r="C41" s="69">
        <v>66772.400000000009</v>
      </c>
      <c r="D41" s="69">
        <v>19.800000000000001</v>
      </c>
      <c r="E41" s="69">
        <v>707.70000000000005</v>
      </c>
      <c r="F41" s="69">
        <v>63914.400000000001</v>
      </c>
      <c r="G41" s="69">
        <v>17692.5</v>
      </c>
      <c r="H41" s="70">
        <v>85002.100000000006</v>
      </c>
      <c r="I41" s="71">
        <v>3636100</v>
      </c>
      <c r="J41" s="71">
        <v>2846500</v>
      </c>
      <c r="K41" s="71">
        <v>789600</v>
      </c>
      <c r="L41" s="72"/>
      <c r="M41" s="72">
        <v>75984.199999999997</v>
      </c>
      <c r="N41" s="73">
        <f t="shared" si="2"/>
        <v>81606.899999999994</v>
      </c>
      <c r="O41" s="73">
        <f t="shared" si="3"/>
        <v>7.3998278589496209</v>
      </c>
    </row>
    <row r="42">
      <c r="A42" s="38" t="s">
        <v>51</v>
      </c>
      <c r="B42" s="39">
        <v>3395.1999999999998</v>
      </c>
      <c r="C42" s="69">
        <v>99708.5</v>
      </c>
      <c r="D42" s="69">
        <v>9.8000000000000007</v>
      </c>
      <c r="E42" s="69">
        <v>696.10000000000002</v>
      </c>
      <c r="F42" s="69">
        <v>80850</v>
      </c>
      <c r="G42" s="69">
        <v>31324.5</v>
      </c>
      <c r="H42" s="70">
        <v>115569.7</v>
      </c>
      <c r="I42" s="71">
        <v>5234800</v>
      </c>
      <c r="J42" s="71">
        <v>4051200</v>
      </c>
      <c r="K42" s="71">
        <v>1183600</v>
      </c>
      <c r="L42" s="72"/>
      <c r="M42" s="72">
        <v>104205.3</v>
      </c>
      <c r="N42" s="73">
        <f t="shared" si="2"/>
        <v>112174.5</v>
      </c>
      <c r="O42" s="73">
        <f t="shared" si="3"/>
        <v>7.6475956597217305</v>
      </c>
    </row>
    <row r="43" ht="13.5" customHeight="1">
      <c r="A43" s="38" t="s">
        <v>52</v>
      </c>
      <c r="B43" s="39">
        <v>3395.1999999999998</v>
      </c>
      <c r="C43" s="69">
        <v>94994.800000000003</v>
      </c>
      <c r="D43" s="69">
        <v>20.800000000000001</v>
      </c>
      <c r="E43" s="69">
        <v>670.60000000000002</v>
      </c>
      <c r="F43" s="69">
        <v>90292.800000000003</v>
      </c>
      <c r="G43" s="69">
        <v>27494.600000000002</v>
      </c>
      <c r="H43" s="70">
        <v>121182.60000000001</v>
      </c>
      <c r="I43" s="71">
        <v>5679100</v>
      </c>
      <c r="J43" s="71">
        <v>4634100</v>
      </c>
      <c r="K43" s="71">
        <v>1045000</v>
      </c>
      <c r="L43" s="72"/>
      <c r="M43" s="72">
        <v>109205.60000000001</v>
      </c>
      <c r="N43" s="73">
        <f t="shared" si="2"/>
        <v>117787.40000000001</v>
      </c>
      <c r="O43" s="73">
        <f t="shared" si="3"/>
        <v>7.8583882145237993</v>
      </c>
    </row>
    <row r="44">
      <c r="A44" s="38" t="s">
        <v>53</v>
      </c>
      <c r="B44" s="39">
        <v>3395.1999999999998</v>
      </c>
      <c r="C44" s="69">
        <v>63098.300000000003</v>
      </c>
      <c r="D44" s="69">
        <v>7.3000000000000007</v>
      </c>
      <c r="E44" s="69">
        <v>586.89999999999998</v>
      </c>
      <c r="F44" s="69">
        <v>41303.400000000001</v>
      </c>
      <c r="G44" s="69">
        <v>22889.100000000002</v>
      </c>
      <c r="H44" s="70">
        <v>67587.699999999997</v>
      </c>
      <c r="I44" s="71">
        <v>2211000</v>
      </c>
      <c r="J44" s="71">
        <v>1360100</v>
      </c>
      <c r="K44" s="71">
        <v>850900</v>
      </c>
      <c r="L44" s="72"/>
      <c r="M44" s="72">
        <v>60420.700000000004</v>
      </c>
      <c r="N44" s="73">
        <f t="shared" si="2"/>
        <v>64192.5</v>
      </c>
      <c r="O44" s="73">
        <f t="shared" si="3"/>
        <v>6.2425625654783659</v>
      </c>
    </row>
    <row r="45">
      <c r="A45" s="38" t="s">
        <v>54</v>
      </c>
      <c r="B45" s="39">
        <v>3395.1999999999998</v>
      </c>
      <c r="C45" s="69">
        <v>92755</v>
      </c>
      <c r="D45" s="69">
        <v>28.100000000000001</v>
      </c>
      <c r="E45" s="69">
        <v>545.20000000000005</v>
      </c>
      <c r="F45" s="69">
        <v>89891.900000000009</v>
      </c>
      <c r="G45" s="69">
        <v>16356</v>
      </c>
      <c r="H45" s="70">
        <v>109643.10000000001</v>
      </c>
      <c r="I45" s="71">
        <v>4348500</v>
      </c>
      <c r="J45" s="71">
        <v>3273900</v>
      </c>
      <c r="K45" s="71">
        <v>1074600</v>
      </c>
      <c r="L45" s="72"/>
      <c r="M45" s="72">
        <v>99299.899999999994</v>
      </c>
      <c r="N45" s="73">
        <f t="shared" si="2"/>
        <v>106247.90000000001</v>
      </c>
      <c r="O45" s="73">
        <f t="shared" si="3"/>
        <v>6.9969858982738202</v>
      </c>
    </row>
    <row r="46" s="74" customFormat="1">
      <c r="A46" s="38" t="s">
        <v>55</v>
      </c>
      <c r="B46" s="75">
        <v>4374.6999999999998</v>
      </c>
      <c r="C46" s="69">
        <v>112300.5</v>
      </c>
      <c r="D46" s="69">
        <v>18.800000000000001</v>
      </c>
      <c r="E46" s="69">
        <v>1831.9000000000001</v>
      </c>
      <c r="F46" s="69">
        <v>104133.20000000001</v>
      </c>
      <c r="G46" s="69">
        <v>29310.400000000001</v>
      </c>
      <c r="H46" s="70">
        <v>137818.30000000002</v>
      </c>
      <c r="I46" s="71">
        <v>5548600</v>
      </c>
      <c r="J46" s="71">
        <v>3837400</v>
      </c>
      <c r="K46" s="71">
        <v>1711200</v>
      </c>
      <c r="L46" s="72"/>
      <c r="M46" s="72">
        <v>124630.60000000001</v>
      </c>
      <c r="N46" s="73">
        <f t="shared" si="2"/>
        <v>133443.60000000001</v>
      </c>
      <c r="O46" s="73">
        <f t="shared" si="3"/>
        <v>7.0712970971815992</v>
      </c>
    </row>
    <row r="47" s="74" customFormat="1">
      <c r="A47" s="38" t="s">
        <v>56</v>
      </c>
      <c r="B47" s="75">
        <v>4374.6999999999998</v>
      </c>
      <c r="C47" s="69">
        <v>78145.199999999997</v>
      </c>
      <c r="D47" s="69">
        <v>15.5</v>
      </c>
      <c r="E47" s="69">
        <v>0</v>
      </c>
      <c r="F47" s="69">
        <v>86273</v>
      </c>
      <c r="G47" s="69">
        <v>0</v>
      </c>
      <c r="H47" s="70">
        <v>90647.699999999997</v>
      </c>
      <c r="I47" s="71">
        <v>3797900</v>
      </c>
      <c r="J47" s="71">
        <v>2914500</v>
      </c>
      <c r="K47" s="71">
        <v>883400</v>
      </c>
      <c r="L47" s="72"/>
      <c r="M47" s="72">
        <v>80349.700000000012</v>
      </c>
      <c r="N47" s="73">
        <f t="shared" si="2"/>
        <v>86273</v>
      </c>
      <c r="O47" s="73">
        <f t="shared" si="3"/>
        <v>7.3719005795914541</v>
      </c>
    </row>
    <row r="48">
      <c r="A48" s="38" t="s">
        <v>57</v>
      </c>
      <c r="B48" s="39">
        <v>3395.1999999999998</v>
      </c>
      <c r="C48" s="69">
        <v>16294.300000000001</v>
      </c>
      <c r="D48" s="69">
        <v>6</v>
      </c>
      <c r="E48" s="69">
        <v>0</v>
      </c>
      <c r="F48" s="69">
        <v>16864.700000000001</v>
      </c>
      <c r="G48" s="69">
        <v>0</v>
      </c>
      <c r="H48" s="70">
        <v>20259.900000000001</v>
      </c>
      <c r="I48" s="71">
        <v>598600</v>
      </c>
      <c r="J48" s="71">
        <v>388600</v>
      </c>
      <c r="K48" s="71">
        <v>210000</v>
      </c>
      <c r="L48" s="72"/>
      <c r="M48" s="72">
        <v>15844.699999999999</v>
      </c>
      <c r="N48" s="73">
        <f t="shared" si="2"/>
        <v>16864.700000000001</v>
      </c>
      <c r="O48" s="73">
        <f t="shared" si="3"/>
        <v>6.4374838273997028</v>
      </c>
    </row>
    <row r="49">
      <c r="A49" s="38" t="s">
        <v>58</v>
      </c>
      <c r="B49" s="39">
        <v>3395.1999999999998</v>
      </c>
      <c r="C49" s="69">
        <v>47848.300000000003</v>
      </c>
      <c r="D49" s="69">
        <v>23.700000000000003</v>
      </c>
      <c r="E49" s="69">
        <v>0</v>
      </c>
      <c r="F49" s="69">
        <v>53799</v>
      </c>
      <c r="G49" s="69">
        <v>0</v>
      </c>
      <c r="H49" s="70">
        <v>57194.199999999997</v>
      </c>
      <c r="I49" s="71">
        <v>2618800</v>
      </c>
      <c r="J49" s="71">
        <v>2098400</v>
      </c>
      <c r="K49" s="71">
        <v>520400</v>
      </c>
      <c r="L49" s="72"/>
      <c r="M49" s="72">
        <v>49849.500000000007</v>
      </c>
      <c r="N49" s="73">
        <f t="shared" si="2"/>
        <v>53799</v>
      </c>
      <c r="O49" s="73">
        <f t="shared" si="3"/>
        <v>7.9228477717930872</v>
      </c>
    </row>
    <row r="50">
      <c r="A50" s="38" t="s">
        <v>59</v>
      </c>
      <c r="B50" s="75">
        <v>52742.300000000003</v>
      </c>
      <c r="C50" s="69">
        <v>1478901.6000000001</v>
      </c>
      <c r="D50" s="69">
        <v>28.700000000000003</v>
      </c>
      <c r="E50" s="69">
        <v>0</v>
      </c>
      <c r="F50" s="69">
        <v>1489931.8</v>
      </c>
      <c r="G50" s="69">
        <v>0</v>
      </c>
      <c r="H50" s="70">
        <v>1542733.7000000002</v>
      </c>
      <c r="I50" s="71">
        <v>101709600</v>
      </c>
      <c r="J50" s="71">
        <v>78326100</v>
      </c>
      <c r="K50" s="71">
        <v>23383500</v>
      </c>
      <c r="L50" s="72"/>
      <c r="M50" s="72">
        <v>1359170.2000000002</v>
      </c>
      <c r="N50" s="73">
        <f t="shared" si="2"/>
        <v>1489931.8</v>
      </c>
      <c r="O50" s="73">
        <f t="shared" si="3"/>
        <v>9.6206935672956888</v>
      </c>
    </row>
    <row r="51" s="76" customFormat="1" ht="14.4">
      <c r="A51" s="47" t="s">
        <v>60</v>
      </c>
      <c r="B51" s="77">
        <v>174056.09999999992</v>
      </c>
      <c r="C51" s="77">
        <v>4222910.5</v>
      </c>
      <c r="D51" s="70">
        <v>935.99999999999977</v>
      </c>
      <c r="E51" s="70">
        <v>23104.200000000004</v>
      </c>
      <c r="F51" s="77">
        <v>3988170.6000000006</v>
      </c>
      <c r="G51" s="77">
        <v>607750.20000000007</v>
      </c>
      <c r="H51" s="77">
        <v>4770036.5000000009</v>
      </c>
      <c r="I51" s="78">
        <v>240305300</v>
      </c>
      <c r="J51" s="78">
        <v>185944200</v>
      </c>
      <c r="K51" s="78">
        <v>54361100</v>
      </c>
      <c r="L51" s="72"/>
      <c r="M51" s="72"/>
      <c r="N51" s="79">
        <f>SUM(N16:N50)</f>
        <v>4595920.8000000007</v>
      </c>
    </row>
    <row r="52">
      <c r="H52" s="80"/>
    </row>
    <row r="53">
      <c r="G53" s="80"/>
      <c r="H53" s="80"/>
    </row>
    <row r="54">
      <c r="H54" s="72"/>
    </row>
    <row r="55" s="53" customFormat="1" ht="17.25">
      <c r="A55" s="54" t="s">
        <v>61</v>
      </c>
      <c r="B55" s="55"/>
      <c r="C55" s="56"/>
      <c r="D55" s="56"/>
      <c r="F55" s="54" t="s">
        <v>62</v>
      </c>
      <c r="H55" s="72"/>
    </row>
    <row r="56" s="53" customFormat="1" ht="20.25" customHeight="1">
      <c r="B56" s="59"/>
      <c r="C56" s="81" t="s">
        <v>63</v>
      </c>
      <c r="D56" s="81"/>
      <c r="E56" s="61"/>
      <c r="F56" s="54"/>
    </row>
    <row r="62">
      <c r="S62" s="2" t="s">
        <v>67</v>
      </c>
    </row>
  </sheetData>
  <mergeCells count="22">
    <mergeCell ref="A1:H1"/>
    <mergeCell ref="A5:K5"/>
    <mergeCell ref="A6:F6"/>
    <mergeCell ref="A7:K7"/>
    <mergeCell ref="A8:K8"/>
    <mergeCell ref="A9:F9"/>
    <mergeCell ref="A10:F10"/>
    <mergeCell ref="A12:A14"/>
    <mergeCell ref="B12:B14"/>
    <mergeCell ref="C12:C14"/>
    <mergeCell ref="D12:E12"/>
    <mergeCell ref="F12:G12"/>
    <mergeCell ref="H12:H14"/>
    <mergeCell ref="I12:K12"/>
    <mergeCell ref="D13:D14"/>
    <mergeCell ref="E13:E14"/>
    <mergeCell ref="F13:F14"/>
    <mergeCell ref="G13:G14"/>
    <mergeCell ref="I13:I14"/>
    <mergeCell ref="J13:K13"/>
    <mergeCell ref="C55:D55"/>
    <mergeCell ref="C56:D56"/>
  </mergeCells>
  <printOptions headings="0" gridLines="0"/>
  <pageMargins left="0.19685039370078738" right="0.19685039370078738" top="0.19685039370078738" bottom="0.19685039370078738" header="0.31496062992125984" footer="0.31496062992125984"/>
  <pageSetup paperSize="9" scale="54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C00000"/>
    <outlinePr applyStyles="0" summaryBelow="1" summaryRight="1" showOutlineSymbols="1"/>
    <pageSetUpPr autoPageBreaks="1" fitToPage="0"/>
  </sheetPr>
  <sheetViews>
    <sheetView view="pageBreakPreview" zoomScale="100" workbookViewId="0">
      <selection activeCell="G51" activeCellId="0" sqref="G51"/>
    </sheetView>
  </sheetViews>
  <sheetFormatPr defaultColWidth="9.109375" defaultRowHeight="14.25"/>
  <cols>
    <col customWidth="1" min="1" max="1" style="2" width="23.6640625"/>
    <col customWidth="1" min="2" max="2" style="2" width="17.5546875"/>
    <col customWidth="1" min="3" max="3" style="2" width="18"/>
    <col customWidth="1" min="4" max="5" style="2" width="16.109375"/>
    <col customWidth="1" min="6" max="7" style="2" width="16.88671875"/>
    <col bestFit="1" customWidth="1" min="8" max="8" style="2" width="18.5546875"/>
    <col customWidth="1" min="9" max="9" style="1" width="14.109375"/>
    <col customWidth="1" min="10" max="10" style="1" width="14.5546875"/>
    <col bestFit="1" customWidth="1" min="11" max="11" style="1" width="12.6640625"/>
    <col bestFit="1" customWidth="1" min="12" max="12" style="2" width="8.109375"/>
    <col customWidth="1" min="13" max="13" style="2" width="18"/>
    <col min="14" max="14" style="2" width="9.109375"/>
    <col bestFit="1" customWidth="1" min="15" max="15" style="2" width="10.33203125"/>
    <col min="16" max="16384" style="2" width="9.109375"/>
  </cols>
  <sheetData>
    <row r="1" ht="15.75" customHeight="1">
      <c r="A1" s="5" t="s">
        <v>0</v>
      </c>
      <c r="B1" s="5"/>
      <c r="C1" s="5"/>
      <c r="D1" s="5"/>
      <c r="E1" s="5"/>
      <c r="F1" s="5"/>
      <c r="G1" s="5"/>
      <c r="H1" s="5"/>
    </row>
    <row r="2" ht="15">
      <c r="A2" s="5"/>
      <c r="B2" s="5"/>
      <c r="C2" s="5"/>
      <c r="D2" s="5"/>
      <c r="E2" s="5"/>
      <c r="F2" s="5"/>
    </row>
    <row r="3" ht="15">
      <c r="A3" s="5"/>
      <c r="B3" s="5"/>
      <c r="C3" s="5"/>
      <c r="D3" s="5"/>
      <c r="E3" s="5"/>
      <c r="H3" s="62" t="s">
        <v>68</v>
      </c>
    </row>
    <row r="4">
      <c r="A4" s="9"/>
      <c r="B4" s="9"/>
      <c r="C4" s="9"/>
      <c r="D4" s="9"/>
      <c r="E4" s="9"/>
      <c r="F4" s="63"/>
    </row>
    <row r="5">
      <c r="A5" s="64" t="s">
        <v>2</v>
      </c>
      <c r="B5" s="64"/>
      <c r="C5" s="64"/>
      <c r="D5" s="64"/>
      <c r="E5" s="64"/>
      <c r="F5" s="64"/>
      <c r="G5" s="64"/>
      <c r="H5" s="64"/>
      <c r="I5" s="64"/>
      <c r="J5" s="64"/>
      <c r="K5" s="64"/>
    </row>
    <row r="6">
      <c r="A6" s="13" t="s">
        <v>3</v>
      </c>
      <c r="B6" s="13"/>
      <c r="C6" s="13"/>
      <c r="D6" s="13"/>
      <c r="E6" s="13"/>
      <c r="F6" s="13"/>
    </row>
    <row r="7" ht="30.75" customHeight="1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ht="20.25" customHeight="1">
      <c r="A8" s="13" t="s">
        <v>5</v>
      </c>
      <c r="B8" s="13"/>
      <c r="C8" s="13"/>
      <c r="D8" s="13"/>
      <c r="E8" s="13"/>
      <c r="F8" s="13"/>
      <c r="G8" s="13"/>
      <c r="H8" s="13"/>
      <c r="I8" s="13"/>
      <c r="J8" s="13"/>
      <c r="K8" s="13"/>
    </row>
    <row r="9">
      <c r="A9" s="13" t="s">
        <v>6</v>
      </c>
      <c r="B9" s="13"/>
      <c r="C9" s="13"/>
      <c r="D9" s="13"/>
      <c r="E9" s="13"/>
      <c r="F9" s="13"/>
    </row>
    <row r="10">
      <c r="A10" s="15" t="s">
        <v>7</v>
      </c>
      <c r="B10" s="15"/>
      <c r="C10" s="15"/>
      <c r="D10" s="15"/>
      <c r="E10" s="15"/>
      <c r="F10" s="15"/>
    </row>
    <row r="12" s="65" customFormat="1" ht="58.5" customHeight="1">
      <c r="A12" s="66" t="s">
        <v>8</v>
      </c>
      <c r="B12" s="66" t="s">
        <v>9</v>
      </c>
      <c r="C12" s="66" t="s">
        <v>10</v>
      </c>
      <c r="D12" s="66" t="s">
        <v>11</v>
      </c>
      <c r="E12" s="66"/>
      <c r="F12" s="66" t="s">
        <v>69</v>
      </c>
      <c r="G12" s="66"/>
      <c r="H12" s="66" t="s">
        <v>70</v>
      </c>
      <c r="I12" s="67" t="s">
        <v>16</v>
      </c>
      <c r="J12" s="67"/>
      <c r="K12" s="67"/>
    </row>
    <row r="13" s="65" customFormat="1" ht="28.5" customHeight="1">
      <c r="A13" s="66"/>
      <c r="B13" s="66"/>
      <c r="C13" s="66"/>
      <c r="D13" s="66" t="s">
        <v>17</v>
      </c>
      <c r="E13" s="66" t="s">
        <v>18</v>
      </c>
      <c r="F13" s="66" t="s">
        <v>19</v>
      </c>
      <c r="G13" s="66" t="s">
        <v>20</v>
      </c>
      <c r="H13" s="66"/>
      <c r="I13" s="67" t="s">
        <v>21</v>
      </c>
      <c r="J13" s="67" t="s">
        <v>22</v>
      </c>
      <c r="K13" s="67"/>
    </row>
    <row r="14" s="65" customFormat="1" ht="169.5" customHeight="1">
      <c r="A14" s="66"/>
      <c r="B14" s="66"/>
      <c r="C14" s="66"/>
      <c r="D14" s="66"/>
      <c r="E14" s="66"/>
      <c r="F14" s="66"/>
      <c r="G14" s="66"/>
      <c r="H14" s="66"/>
      <c r="I14" s="67"/>
      <c r="J14" s="67" t="s">
        <v>23</v>
      </c>
      <c r="K14" s="67" t="s">
        <v>24</v>
      </c>
    </row>
    <row r="15" s="68" customFormat="1">
      <c r="A15" s="36">
        <v>1</v>
      </c>
      <c r="B15" s="36">
        <v>2</v>
      </c>
      <c r="C15" s="36">
        <v>3</v>
      </c>
      <c r="D15" s="36">
        <v>4</v>
      </c>
      <c r="E15" s="36">
        <v>5</v>
      </c>
      <c r="F15" s="36">
        <v>6</v>
      </c>
      <c r="G15" s="36">
        <v>7</v>
      </c>
      <c r="H15" s="36">
        <v>11</v>
      </c>
      <c r="I15" s="36">
        <v>9</v>
      </c>
      <c r="J15" s="36">
        <v>10</v>
      </c>
      <c r="K15" s="36">
        <v>11</v>
      </c>
      <c r="M15" s="69"/>
    </row>
    <row r="16" s="65" customFormat="1">
      <c r="A16" s="38" t="s">
        <v>25</v>
      </c>
      <c r="B16" s="39">
        <v>3670.1999999999998</v>
      </c>
      <c r="C16" s="82">
        <v>65669.5</v>
      </c>
      <c r="D16" s="82">
        <v>38.100000000000001</v>
      </c>
      <c r="E16" s="82">
        <v>575.30000000000007</v>
      </c>
      <c r="F16" s="82">
        <v>67513.199999999997</v>
      </c>
      <c r="G16" s="82">
        <v>17259</v>
      </c>
      <c r="H16" s="83">
        <v>88442.399999999994</v>
      </c>
      <c r="I16" s="71">
        <v>3594700</v>
      </c>
      <c r="J16" s="71">
        <v>2492500</v>
      </c>
      <c r="K16" s="71">
        <v>1102200</v>
      </c>
      <c r="L16" s="72"/>
      <c r="M16" s="72"/>
      <c r="O16" s="84"/>
    </row>
    <row r="17">
      <c r="A17" s="38" t="s">
        <v>26</v>
      </c>
      <c r="B17" s="39">
        <v>3670.1999999999998</v>
      </c>
      <c r="C17" s="82">
        <v>166669.5</v>
      </c>
      <c r="D17" s="82">
        <v>16.100000000000001</v>
      </c>
      <c r="E17" s="82">
        <v>1543.9000000000001</v>
      </c>
      <c r="F17" s="82">
        <v>162754.90000000002</v>
      </c>
      <c r="G17" s="82">
        <v>30878</v>
      </c>
      <c r="H17" s="83">
        <v>197303.10000000003</v>
      </c>
      <c r="I17" s="71">
        <v>10039200</v>
      </c>
      <c r="J17" s="71">
        <v>8671400</v>
      </c>
      <c r="K17" s="71">
        <v>1367800</v>
      </c>
      <c r="L17" s="72"/>
      <c r="M17" s="72"/>
      <c r="N17" s="65"/>
    </row>
    <row r="18">
      <c r="A18" s="38" t="s">
        <v>27</v>
      </c>
      <c r="B18" s="39">
        <v>3670.1999999999998</v>
      </c>
      <c r="C18" s="82">
        <v>97543.600000000006</v>
      </c>
      <c r="D18" s="82">
        <v>15.700000000000001</v>
      </c>
      <c r="E18" s="82">
        <v>721.40000000000009</v>
      </c>
      <c r="F18" s="82">
        <v>97905.200000000012</v>
      </c>
      <c r="G18" s="82">
        <v>10821</v>
      </c>
      <c r="H18" s="83">
        <v>112396.40000000001</v>
      </c>
      <c r="I18" s="71">
        <v>4655200</v>
      </c>
      <c r="J18" s="71">
        <v>3529400</v>
      </c>
      <c r="K18" s="71">
        <v>1125800</v>
      </c>
      <c r="L18" s="72"/>
      <c r="M18" s="72"/>
      <c r="N18" s="65"/>
    </row>
    <row r="19">
      <c r="A19" s="38" t="s">
        <v>28</v>
      </c>
      <c r="B19" s="39">
        <v>3670.1999999999998</v>
      </c>
      <c r="C19" s="82">
        <v>102240.40000000001</v>
      </c>
      <c r="D19" s="82">
        <v>36.300000000000004</v>
      </c>
      <c r="E19" s="82">
        <v>1036.8</v>
      </c>
      <c r="F19" s="82">
        <v>58733.400000000001</v>
      </c>
      <c r="G19" s="82">
        <v>46656</v>
      </c>
      <c r="H19" s="83">
        <v>109059.60000000001</v>
      </c>
      <c r="I19" s="71">
        <v>5008400</v>
      </c>
      <c r="J19" s="71">
        <v>4220600</v>
      </c>
      <c r="K19" s="71">
        <v>787800</v>
      </c>
      <c r="L19" s="72"/>
      <c r="M19" s="72"/>
      <c r="N19" s="65"/>
    </row>
    <row r="20">
      <c r="A20" s="38" t="s">
        <v>29</v>
      </c>
      <c r="B20" s="39">
        <v>3670.1999999999998</v>
      </c>
      <c r="C20" s="82">
        <v>67080.600000000006</v>
      </c>
      <c r="D20" s="82">
        <v>37.899999999999999</v>
      </c>
      <c r="E20" s="82">
        <v>589.60000000000002</v>
      </c>
      <c r="F20" s="82">
        <v>74663</v>
      </c>
      <c r="G20" s="82">
        <v>14740</v>
      </c>
      <c r="H20" s="83">
        <v>93073.199999999997</v>
      </c>
      <c r="I20" s="71">
        <v>4877800</v>
      </c>
      <c r="J20" s="71">
        <v>4388100</v>
      </c>
      <c r="K20" s="71">
        <v>489700</v>
      </c>
      <c r="L20" s="72"/>
      <c r="M20" s="72"/>
      <c r="N20" s="65"/>
    </row>
    <row r="21">
      <c r="A21" s="38" t="s">
        <v>30</v>
      </c>
      <c r="B21" s="39">
        <v>3670.1999999999998</v>
      </c>
      <c r="C21" s="82">
        <v>93803.400000000009</v>
      </c>
      <c r="D21" s="82">
        <v>88.400000000000006</v>
      </c>
      <c r="E21" s="82">
        <v>1374.2</v>
      </c>
      <c r="F21" s="82">
        <v>74609.600000000006</v>
      </c>
      <c r="G21" s="82">
        <v>24735.600000000002</v>
      </c>
      <c r="H21" s="83">
        <v>103015.40000000001</v>
      </c>
      <c r="I21" s="71">
        <v>4389000</v>
      </c>
      <c r="J21" s="71">
        <v>3435000</v>
      </c>
      <c r="K21" s="71">
        <v>954000</v>
      </c>
      <c r="L21" s="72"/>
      <c r="M21" s="72"/>
      <c r="N21" s="65"/>
    </row>
    <row r="22" s="85" customFormat="1">
      <c r="A22" s="38" t="s">
        <v>31</v>
      </c>
      <c r="B22" s="39">
        <v>4728.8000000000002</v>
      </c>
      <c r="C22" s="82">
        <v>107482.40000000001</v>
      </c>
      <c r="D22" s="82">
        <v>29</v>
      </c>
      <c r="E22" s="82">
        <v>573.39999999999998</v>
      </c>
      <c r="F22" s="82">
        <v>127223</v>
      </c>
      <c r="G22" s="82">
        <v>8601</v>
      </c>
      <c r="H22" s="83">
        <v>140552.79999999999</v>
      </c>
      <c r="I22" s="71">
        <v>6308700</v>
      </c>
      <c r="J22" s="71">
        <v>5037300</v>
      </c>
      <c r="K22" s="71">
        <v>1271400</v>
      </c>
      <c r="L22" s="72"/>
      <c r="M22" s="72"/>
      <c r="N22" s="65"/>
    </row>
    <row r="23">
      <c r="A23" s="38" t="s">
        <v>32</v>
      </c>
      <c r="B23" s="39">
        <v>3670.1999999999998</v>
      </c>
      <c r="C23" s="82">
        <v>68644.300000000003</v>
      </c>
      <c r="D23" s="82">
        <v>44.100000000000001</v>
      </c>
      <c r="E23" s="82">
        <v>0</v>
      </c>
      <c r="F23" s="82">
        <v>87406.200000000012</v>
      </c>
      <c r="G23" s="82">
        <v>0</v>
      </c>
      <c r="H23" s="83">
        <v>91076.400000000009</v>
      </c>
      <c r="I23" s="71">
        <v>4561900</v>
      </c>
      <c r="J23" s="71">
        <v>3770100</v>
      </c>
      <c r="K23" s="71">
        <v>791800</v>
      </c>
      <c r="L23" s="72"/>
      <c r="M23" s="72"/>
      <c r="N23" s="65"/>
    </row>
    <row r="24">
      <c r="A24" s="38" t="s">
        <v>33</v>
      </c>
      <c r="B24" s="39">
        <v>3670.1999999999998</v>
      </c>
      <c r="C24" s="82">
        <v>66787.600000000006</v>
      </c>
      <c r="D24" s="82">
        <v>55.900000000000006</v>
      </c>
      <c r="E24" s="82">
        <v>609.80000000000007</v>
      </c>
      <c r="F24" s="82">
        <v>74123.400000000009</v>
      </c>
      <c r="G24" s="82">
        <v>12196</v>
      </c>
      <c r="H24" s="83">
        <v>89989.600000000006</v>
      </c>
      <c r="I24" s="71">
        <v>4759100</v>
      </c>
      <c r="J24" s="71">
        <v>4136600</v>
      </c>
      <c r="K24" s="71">
        <v>622500</v>
      </c>
      <c r="L24" s="72"/>
      <c r="M24" s="72"/>
      <c r="N24" s="65"/>
    </row>
    <row r="25">
      <c r="A25" s="38" t="s">
        <v>34</v>
      </c>
      <c r="B25" s="39">
        <v>3670.1999999999998</v>
      </c>
      <c r="C25" s="82">
        <v>61480.800000000003</v>
      </c>
      <c r="D25" s="82">
        <v>21.200000000000003</v>
      </c>
      <c r="E25" s="82">
        <v>666.40000000000009</v>
      </c>
      <c r="F25" s="82">
        <v>55459.200000000004</v>
      </c>
      <c r="G25" s="82">
        <v>13328</v>
      </c>
      <c r="H25" s="83">
        <v>72457.399999999994</v>
      </c>
      <c r="I25" s="71">
        <v>3151900</v>
      </c>
      <c r="J25" s="71">
        <v>2335400</v>
      </c>
      <c r="K25" s="71">
        <v>816500</v>
      </c>
      <c r="L25" s="72"/>
      <c r="M25" s="72"/>
      <c r="N25" s="65"/>
    </row>
    <row r="26">
      <c r="A26" s="38" t="s">
        <v>35</v>
      </c>
      <c r="B26" s="39">
        <v>3670.1999999999998</v>
      </c>
      <c r="C26" s="82">
        <v>59037.200000000004</v>
      </c>
      <c r="D26" s="82">
        <v>8.9000000000000004</v>
      </c>
      <c r="E26" s="82">
        <v>746.30000000000007</v>
      </c>
      <c r="F26" s="82">
        <v>63368</v>
      </c>
      <c r="G26" s="82">
        <v>34329.800000000003</v>
      </c>
      <c r="H26" s="83">
        <v>101368</v>
      </c>
      <c r="I26" s="71">
        <v>3520400</v>
      </c>
      <c r="J26" s="71">
        <v>2146900</v>
      </c>
      <c r="K26" s="71">
        <v>1373500</v>
      </c>
      <c r="L26" s="72"/>
      <c r="M26" s="72"/>
      <c r="N26" s="65"/>
    </row>
    <row r="27">
      <c r="A27" s="38" t="s">
        <v>36</v>
      </c>
      <c r="B27" s="39">
        <v>3670.1999999999998</v>
      </c>
      <c r="C27" s="82">
        <v>57136.300000000003</v>
      </c>
      <c r="D27" s="82">
        <v>18.400000000000002</v>
      </c>
      <c r="E27" s="82">
        <v>706.20000000000005</v>
      </c>
      <c r="F27" s="82">
        <v>38327.200000000004</v>
      </c>
      <c r="G27" s="82">
        <v>15536.400000000001</v>
      </c>
      <c r="H27" s="83">
        <v>57533.800000000003</v>
      </c>
      <c r="I27" s="71">
        <v>1943400</v>
      </c>
      <c r="J27" s="71">
        <v>1246200</v>
      </c>
      <c r="K27" s="71">
        <v>697200</v>
      </c>
      <c r="L27" s="72"/>
      <c r="M27" s="72"/>
      <c r="N27" s="65"/>
    </row>
    <row r="28" ht="15.75" customHeight="1">
      <c r="A28" s="38" t="s">
        <v>37</v>
      </c>
      <c r="B28" s="39">
        <v>3670.1999999999998</v>
      </c>
      <c r="C28" s="82">
        <v>53507.600000000006</v>
      </c>
      <c r="D28" s="82">
        <v>10.5</v>
      </c>
      <c r="E28" s="82">
        <v>1002.9000000000001</v>
      </c>
      <c r="F28" s="82">
        <v>55513.5</v>
      </c>
      <c r="G28" s="82">
        <v>23066.700000000001</v>
      </c>
      <c r="H28" s="83">
        <v>82250.399999999994</v>
      </c>
      <c r="I28" s="71">
        <v>3269200</v>
      </c>
      <c r="J28" s="71">
        <v>2492500</v>
      </c>
      <c r="K28" s="71">
        <v>776700</v>
      </c>
      <c r="L28" s="72"/>
      <c r="M28" s="72"/>
      <c r="N28" s="65"/>
    </row>
    <row r="29" s="85" customFormat="1" ht="17.25" customHeight="1">
      <c r="A29" s="38" t="s">
        <v>38</v>
      </c>
      <c r="B29" s="39">
        <v>4728.8000000000002</v>
      </c>
      <c r="C29" s="82">
        <v>115009.20000000001</v>
      </c>
      <c r="D29" s="82">
        <v>20</v>
      </c>
      <c r="E29" s="82">
        <v>514.70000000000005</v>
      </c>
      <c r="F29" s="82">
        <v>133420</v>
      </c>
      <c r="G29" s="82">
        <v>23161.5</v>
      </c>
      <c r="H29" s="83">
        <v>161310.29999999999</v>
      </c>
      <c r="I29" s="71">
        <v>7944100</v>
      </c>
      <c r="J29" s="71">
        <v>6765400</v>
      </c>
      <c r="K29" s="71">
        <v>1178700</v>
      </c>
      <c r="L29" s="72"/>
      <c r="M29" s="72"/>
      <c r="N29" s="65"/>
    </row>
    <row r="30">
      <c r="A30" s="38" t="s">
        <v>39</v>
      </c>
      <c r="B30" s="39">
        <v>3670.1999999999998</v>
      </c>
      <c r="C30" s="82">
        <v>80137.600000000006</v>
      </c>
      <c r="D30" s="82">
        <v>14.700000000000001</v>
      </c>
      <c r="E30" s="82">
        <v>500.70000000000005</v>
      </c>
      <c r="F30" s="82">
        <v>100797.90000000001</v>
      </c>
      <c r="G30" s="82">
        <v>22531.5</v>
      </c>
      <c r="H30" s="83">
        <v>126999.60000000001</v>
      </c>
      <c r="I30" s="71">
        <v>5634400</v>
      </c>
      <c r="J30" s="71">
        <v>4587100</v>
      </c>
      <c r="K30" s="71">
        <v>1047300</v>
      </c>
      <c r="L30" s="72"/>
      <c r="M30" s="72"/>
      <c r="N30" s="65"/>
    </row>
    <row r="31">
      <c r="A31" s="38" t="s">
        <v>40</v>
      </c>
      <c r="B31" s="39">
        <v>3670.1999999999998</v>
      </c>
      <c r="C31" s="82">
        <v>42265.600000000006</v>
      </c>
      <c r="D31" s="82">
        <v>57.5</v>
      </c>
      <c r="E31" s="82">
        <v>0</v>
      </c>
      <c r="F31" s="82">
        <v>50542.5</v>
      </c>
      <c r="G31" s="82">
        <v>0</v>
      </c>
      <c r="H31" s="83">
        <v>54212.699999999997</v>
      </c>
      <c r="I31" s="71">
        <v>2144000</v>
      </c>
      <c r="J31" s="71">
        <v>1612800</v>
      </c>
      <c r="K31" s="71">
        <v>531200</v>
      </c>
      <c r="L31" s="72"/>
      <c r="M31" s="72"/>
      <c r="N31" s="65"/>
    </row>
    <row r="32" ht="15.75" customHeight="1">
      <c r="A32" s="38" t="s">
        <v>41</v>
      </c>
      <c r="B32" s="39">
        <v>3670.1999999999998</v>
      </c>
      <c r="C32" s="82">
        <v>68011.699999999997</v>
      </c>
      <c r="D32" s="82">
        <v>49.800000000000004</v>
      </c>
      <c r="E32" s="82">
        <v>411.90000000000003</v>
      </c>
      <c r="F32" s="82">
        <v>62947.200000000004</v>
      </c>
      <c r="G32" s="82">
        <v>5766.6000000000004</v>
      </c>
      <c r="H32" s="83">
        <v>72384.000000000015</v>
      </c>
      <c r="I32" s="71">
        <v>2268400</v>
      </c>
      <c r="J32" s="71">
        <v>1497600</v>
      </c>
      <c r="K32" s="71">
        <v>770800</v>
      </c>
      <c r="L32" s="72"/>
      <c r="M32" s="72"/>
      <c r="N32" s="65"/>
    </row>
    <row r="33">
      <c r="A33" s="38" t="s">
        <v>42</v>
      </c>
      <c r="B33" s="39">
        <v>3670.1999999999998</v>
      </c>
      <c r="C33" s="82">
        <v>83724.900000000009</v>
      </c>
      <c r="D33" s="82">
        <v>11.4</v>
      </c>
      <c r="E33" s="82">
        <v>1300.9000000000001</v>
      </c>
      <c r="F33" s="82">
        <v>89444.400000000009</v>
      </c>
      <c r="G33" s="82">
        <v>18212.600000000002</v>
      </c>
      <c r="H33" s="83">
        <v>111327.20000000001</v>
      </c>
      <c r="I33" s="71">
        <v>5785200</v>
      </c>
      <c r="J33" s="71">
        <v>4670900</v>
      </c>
      <c r="K33" s="71">
        <v>1114300</v>
      </c>
      <c r="L33" s="72"/>
      <c r="M33" s="72"/>
      <c r="N33" s="65"/>
    </row>
    <row r="34" s="85" customFormat="1" ht="15.75" customHeight="1">
      <c r="A34" s="38" t="s">
        <v>43</v>
      </c>
      <c r="B34" s="39">
        <v>4728.8000000000002</v>
      </c>
      <c r="C34" s="82">
        <v>149467.60000000001</v>
      </c>
      <c r="D34" s="82">
        <v>19</v>
      </c>
      <c r="E34" s="82">
        <v>2121.4000000000001</v>
      </c>
      <c r="F34" s="82">
        <v>118940</v>
      </c>
      <c r="G34" s="82">
        <v>33942.400000000001</v>
      </c>
      <c r="H34" s="83">
        <v>157611.20000000001</v>
      </c>
      <c r="I34" s="71">
        <v>7991200</v>
      </c>
      <c r="J34" s="71">
        <v>6063700</v>
      </c>
      <c r="K34" s="71">
        <v>1927500</v>
      </c>
      <c r="L34" s="72"/>
      <c r="M34" s="72"/>
      <c r="N34" s="65"/>
    </row>
    <row r="35">
      <c r="A35" s="38" t="s">
        <v>44</v>
      </c>
      <c r="B35" s="39">
        <v>3670.1999999999998</v>
      </c>
      <c r="C35" s="82">
        <v>77406.600000000006</v>
      </c>
      <c r="D35" s="82">
        <v>10.9</v>
      </c>
      <c r="E35" s="82">
        <v>589.80000000000007</v>
      </c>
      <c r="F35" s="82">
        <v>82284.100000000006</v>
      </c>
      <c r="G35" s="82">
        <v>17694</v>
      </c>
      <c r="H35" s="83">
        <v>103648.3</v>
      </c>
      <c r="I35" s="71">
        <v>4502800</v>
      </c>
      <c r="J35" s="71">
        <v>3482400</v>
      </c>
      <c r="K35" s="71">
        <v>1020400</v>
      </c>
      <c r="L35" s="72"/>
      <c r="M35" s="72"/>
      <c r="N35" s="65"/>
    </row>
    <row r="36">
      <c r="A36" s="38" t="s">
        <v>45</v>
      </c>
      <c r="B36" s="39">
        <v>3670.1999999999998</v>
      </c>
      <c r="C36" s="82">
        <v>49012.100000000006</v>
      </c>
      <c r="D36" s="82">
        <v>47.800000000000004</v>
      </c>
      <c r="E36" s="82">
        <v>730.70000000000005</v>
      </c>
      <c r="F36" s="82">
        <v>47417.600000000006</v>
      </c>
      <c r="G36" s="82">
        <v>13152.6</v>
      </c>
      <c r="H36" s="83">
        <v>64240.400000000001</v>
      </c>
      <c r="I36" s="71">
        <v>2691700</v>
      </c>
      <c r="J36" s="71">
        <v>2094600</v>
      </c>
      <c r="K36" s="71">
        <v>597100</v>
      </c>
      <c r="L36" s="72"/>
      <c r="M36" s="72"/>
      <c r="N36" s="65"/>
    </row>
    <row r="37">
      <c r="A37" s="38" t="s">
        <v>46</v>
      </c>
      <c r="B37" s="39">
        <v>3670.1999999999998</v>
      </c>
      <c r="C37" s="82">
        <v>83405.600000000006</v>
      </c>
      <c r="D37" s="82">
        <v>18.400000000000002</v>
      </c>
      <c r="E37" s="82">
        <v>525.20000000000005</v>
      </c>
      <c r="F37" s="82">
        <v>82379</v>
      </c>
      <c r="G37" s="82">
        <v>23634</v>
      </c>
      <c r="H37" s="83">
        <v>109683.2</v>
      </c>
      <c r="I37" s="71">
        <v>4329600</v>
      </c>
      <c r="J37" s="71">
        <v>3183800</v>
      </c>
      <c r="K37" s="71">
        <v>1145800</v>
      </c>
      <c r="L37" s="72"/>
      <c r="M37" s="72"/>
      <c r="N37" s="65"/>
    </row>
    <row r="38">
      <c r="A38" s="38" t="s">
        <v>47</v>
      </c>
      <c r="B38" s="39">
        <v>3670.1999999999998</v>
      </c>
      <c r="C38" s="82">
        <v>92720.900000000009</v>
      </c>
      <c r="D38" s="82">
        <v>43</v>
      </c>
      <c r="E38" s="82">
        <v>789.90000000000009</v>
      </c>
      <c r="F38" s="82">
        <v>82818</v>
      </c>
      <c r="G38" s="82">
        <v>16587.900000000001</v>
      </c>
      <c r="H38" s="83">
        <v>103076.10000000001</v>
      </c>
      <c r="I38" s="71">
        <v>3774100</v>
      </c>
      <c r="J38" s="71">
        <v>2880000</v>
      </c>
      <c r="K38" s="71">
        <v>894100</v>
      </c>
      <c r="L38" s="72"/>
      <c r="M38" s="72"/>
      <c r="N38" s="65"/>
    </row>
    <row r="39" s="85" customFormat="1">
      <c r="A39" s="38" t="s">
        <v>48</v>
      </c>
      <c r="B39" s="39">
        <v>4728.8000000000002</v>
      </c>
      <c r="C39" s="82">
        <v>92033</v>
      </c>
      <c r="D39" s="82">
        <v>11.600000000000001</v>
      </c>
      <c r="E39" s="82">
        <v>835.60000000000002</v>
      </c>
      <c r="F39" s="82">
        <v>55007.200000000004</v>
      </c>
      <c r="G39" s="82">
        <v>37602</v>
      </c>
      <c r="H39" s="83">
        <v>97338</v>
      </c>
      <c r="I39" s="71">
        <v>2956200</v>
      </c>
      <c r="J39" s="71">
        <v>1529100</v>
      </c>
      <c r="K39" s="71">
        <v>1427100</v>
      </c>
      <c r="L39" s="72"/>
      <c r="M39" s="72"/>
      <c r="N39" s="65"/>
    </row>
    <row r="40">
      <c r="A40" s="38" t="s">
        <v>49</v>
      </c>
      <c r="B40" s="39">
        <v>3670.1999999999998</v>
      </c>
      <c r="C40" s="82">
        <v>56876.200000000004</v>
      </c>
      <c r="D40" s="82">
        <v>27.100000000000001</v>
      </c>
      <c r="E40" s="82">
        <v>0</v>
      </c>
      <c r="F40" s="82">
        <v>69077.900000000009</v>
      </c>
      <c r="G40" s="82">
        <v>0</v>
      </c>
      <c r="H40" s="83">
        <v>72748.100000000006</v>
      </c>
      <c r="I40" s="71">
        <v>3005500</v>
      </c>
      <c r="J40" s="71">
        <v>2356400</v>
      </c>
      <c r="K40" s="71">
        <v>649100</v>
      </c>
      <c r="L40" s="72"/>
      <c r="M40" s="72"/>
      <c r="N40" s="65"/>
    </row>
    <row r="41">
      <c r="A41" s="38" t="s">
        <v>50</v>
      </c>
      <c r="B41" s="39">
        <v>3670.1999999999998</v>
      </c>
      <c r="C41" s="82">
        <v>61907</v>
      </c>
      <c r="D41" s="82">
        <v>19.800000000000001</v>
      </c>
      <c r="E41" s="82">
        <v>513</v>
      </c>
      <c r="F41" s="82">
        <v>75636</v>
      </c>
      <c r="G41" s="82">
        <v>12825</v>
      </c>
      <c r="H41" s="83">
        <v>92131.199999999997</v>
      </c>
      <c r="I41" s="71">
        <v>3919700</v>
      </c>
      <c r="J41" s="71">
        <v>3068500</v>
      </c>
      <c r="K41" s="71">
        <v>851200</v>
      </c>
      <c r="L41" s="72"/>
      <c r="M41" s="72"/>
      <c r="N41" s="65"/>
    </row>
    <row r="42">
      <c r="A42" s="38" t="s">
        <v>51</v>
      </c>
      <c r="B42" s="39">
        <v>3670.1999999999998</v>
      </c>
      <c r="C42" s="82">
        <v>95426</v>
      </c>
      <c r="D42" s="82">
        <v>9.8000000000000007</v>
      </c>
      <c r="E42" s="82">
        <v>600.89999999999998</v>
      </c>
      <c r="F42" s="82">
        <v>94589.600000000006</v>
      </c>
      <c r="G42" s="82">
        <v>27040.5</v>
      </c>
      <c r="H42" s="83">
        <v>125300.3</v>
      </c>
      <c r="I42" s="71">
        <v>5643000</v>
      </c>
      <c r="J42" s="71">
        <v>4367100</v>
      </c>
      <c r="K42" s="71">
        <v>1275900</v>
      </c>
      <c r="L42" s="72"/>
      <c r="M42" s="72"/>
      <c r="N42" s="65"/>
    </row>
    <row r="43" ht="15.75" customHeight="1">
      <c r="A43" s="38" t="s">
        <v>52</v>
      </c>
      <c r="B43" s="39">
        <v>3670.1999999999998</v>
      </c>
      <c r="C43" s="82">
        <v>90833</v>
      </c>
      <c r="D43" s="82">
        <v>20.800000000000001</v>
      </c>
      <c r="E43" s="82">
        <v>569.10000000000002</v>
      </c>
      <c r="F43" s="82">
        <v>105185.60000000001</v>
      </c>
      <c r="G43" s="82">
        <v>23333.100000000002</v>
      </c>
      <c r="H43" s="83">
        <v>132188.89999999999</v>
      </c>
      <c r="I43" s="71">
        <v>6122000</v>
      </c>
      <c r="J43" s="71">
        <v>4995500</v>
      </c>
      <c r="K43" s="71">
        <v>1126500</v>
      </c>
      <c r="L43" s="72"/>
      <c r="M43" s="72"/>
      <c r="N43" s="65"/>
    </row>
    <row r="44">
      <c r="A44" s="38" t="s">
        <v>53</v>
      </c>
      <c r="B44" s="39">
        <v>3670.1999999999998</v>
      </c>
      <c r="C44" s="82">
        <v>59554.700000000004</v>
      </c>
      <c r="D44" s="82">
        <v>7.3000000000000007</v>
      </c>
      <c r="E44" s="82">
        <v>496.10000000000002</v>
      </c>
      <c r="F44" s="82">
        <v>49340.700000000004</v>
      </c>
      <c r="G44" s="82">
        <v>19347.900000000001</v>
      </c>
      <c r="H44" s="83">
        <v>72358.800000000003</v>
      </c>
      <c r="I44" s="71">
        <v>2383500</v>
      </c>
      <c r="J44" s="71">
        <v>1466200</v>
      </c>
      <c r="K44" s="71">
        <v>917300</v>
      </c>
      <c r="L44" s="72"/>
      <c r="M44" s="72"/>
      <c r="N44" s="65"/>
    </row>
    <row r="45">
      <c r="A45" s="38" t="s">
        <v>54</v>
      </c>
      <c r="B45" s="39">
        <v>3670.1999999999998</v>
      </c>
      <c r="C45" s="82">
        <v>91138.800000000003</v>
      </c>
      <c r="D45" s="82">
        <v>28.100000000000001</v>
      </c>
      <c r="E45" s="82">
        <v>491.30000000000001</v>
      </c>
      <c r="F45" s="82">
        <v>100036</v>
      </c>
      <c r="G45" s="82">
        <v>14739</v>
      </c>
      <c r="H45" s="83">
        <v>118445.2</v>
      </c>
      <c r="I45" s="71">
        <v>4687800</v>
      </c>
      <c r="J45" s="71">
        <v>3529300</v>
      </c>
      <c r="K45" s="71">
        <v>1158500</v>
      </c>
      <c r="L45" s="72"/>
      <c r="M45" s="72"/>
      <c r="N45" s="65"/>
    </row>
    <row r="46" s="85" customFormat="1">
      <c r="A46" s="38" t="s">
        <v>55</v>
      </c>
      <c r="B46" s="39">
        <v>4728.8000000000002</v>
      </c>
      <c r="C46" s="82">
        <v>107385.60000000001</v>
      </c>
      <c r="D46" s="82">
        <v>18.800000000000001</v>
      </c>
      <c r="E46" s="82">
        <v>1524.7</v>
      </c>
      <c r="F46" s="82">
        <v>119925.20000000001</v>
      </c>
      <c r="G46" s="82">
        <v>24395.200000000001</v>
      </c>
      <c r="H46" s="83">
        <v>149049.20000000001</v>
      </c>
      <c r="I46" s="71">
        <v>5981400</v>
      </c>
      <c r="J46" s="71">
        <v>4136700</v>
      </c>
      <c r="K46" s="71">
        <v>1844700</v>
      </c>
      <c r="L46" s="72"/>
      <c r="M46" s="72"/>
      <c r="N46" s="65"/>
    </row>
    <row r="47" s="85" customFormat="1">
      <c r="A47" s="38" t="s">
        <v>56</v>
      </c>
      <c r="B47" s="39">
        <v>4728.8000000000002</v>
      </c>
      <c r="C47" s="82">
        <v>78145.199999999997</v>
      </c>
      <c r="D47" s="82">
        <v>15.5</v>
      </c>
      <c r="E47" s="82">
        <v>0</v>
      </c>
      <c r="F47" s="82">
        <v>93496</v>
      </c>
      <c r="G47" s="82">
        <v>0</v>
      </c>
      <c r="H47" s="83">
        <v>98224.800000000003</v>
      </c>
      <c r="I47" s="71">
        <v>4094100</v>
      </c>
      <c r="J47" s="71">
        <v>3141800</v>
      </c>
      <c r="K47" s="71">
        <v>952300</v>
      </c>
      <c r="L47" s="72"/>
      <c r="M47" s="72"/>
      <c r="N47" s="65"/>
    </row>
    <row r="48">
      <c r="A48" s="38" t="s">
        <v>57</v>
      </c>
      <c r="B48" s="39">
        <v>3670.1999999999998</v>
      </c>
      <c r="C48" s="82">
        <v>16294.300000000001</v>
      </c>
      <c r="D48" s="82">
        <v>6</v>
      </c>
      <c r="E48" s="82">
        <v>0</v>
      </c>
      <c r="F48" s="82">
        <v>18280.700000000001</v>
      </c>
      <c r="G48" s="82">
        <v>0</v>
      </c>
      <c r="H48" s="83">
        <v>21950.900000000001</v>
      </c>
      <c r="I48" s="71">
        <v>645200</v>
      </c>
      <c r="J48" s="71">
        <v>418900</v>
      </c>
      <c r="K48" s="71">
        <v>226300</v>
      </c>
      <c r="L48" s="72"/>
      <c r="M48" s="72"/>
      <c r="N48" s="65"/>
    </row>
    <row r="49">
      <c r="A49" s="38" t="s">
        <v>58</v>
      </c>
      <c r="B49" s="39">
        <v>3670.1999999999998</v>
      </c>
      <c r="C49" s="82">
        <v>47848.300000000003</v>
      </c>
      <c r="D49" s="82">
        <v>23.700000000000003</v>
      </c>
      <c r="E49" s="82">
        <v>0</v>
      </c>
      <c r="F49" s="82">
        <v>58562.700000000004</v>
      </c>
      <c r="G49" s="82">
        <v>0</v>
      </c>
      <c r="H49" s="83">
        <v>62232.900000000001</v>
      </c>
      <c r="I49" s="71">
        <v>2823100</v>
      </c>
      <c r="J49" s="71">
        <v>2262100</v>
      </c>
      <c r="K49" s="71">
        <v>561000</v>
      </c>
      <c r="L49" s="72"/>
      <c r="M49" s="72"/>
      <c r="N49" s="65"/>
    </row>
    <row r="50">
      <c r="A50" s="38" t="s">
        <v>59</v>
      </c>
      <c r="B50" s="39">
        <v>57014.699999999997</v>
      </c>
      <c r="C50" s="82">
        <v>1478901.6000000001</v>
      </c>
      <c r="D50" s="82">
        <v>28.700000000000003</v>
      </c>
      <c r="E50" s="82">
        <v>0</v>
      </c>
      <c r="F50" s="82">
        <v>1663939.9000000001</v>
      </c>
      <c r="G50" s="82">
        <v>0</v>
      </c>
      <c r="H50" s="83">
        <v>1720272.3</v>
      </c>
      <c r="I50" s="71">
        <v>109643200</v>
      </c>
      <c r="J50" s="71">
        <v>84435800</v>
      </c>
      <c r="K50" s="71">
        <v>25207400</v>
      </c>
      <c r="L50" s="72"/>
      <c r="M50" s="72"/>
      <c r="N50" s="65"/>
    </row>
    <row r="51" s="76" customFormat="1" ht="14.4">
      <c r="A51" s="47" t="s">
        <v>60</v>
      </c>
      <c r="B51" s="86">
        <v>188153.09999999998</v>
      </c>
      <c r="C51" s="86">
        <v>4184588.7000000002</v>
      </c>
      <c r="D51" s="83">
        <v>930.1999999999997</v>
      </c>
      <c r="E51" s="83">
        <v>22662.099999999999</v>
      </c>
      <c r="F51" s="86">
        <v>4391668.0000000009</v>
      </c>
      <c r="G51" s="86">
        <v>586113.29999999993</v>
      </c>
      <c r="H51" s="86">
        <v>5165252.0999999996</v>
      </c>
      <c r="I51" s="78">
        <v>259049100</v>
      </c>
      <c r="J51" s="78">
        <v>200447700</v>
      </c>
      <c r="K51" s="78">
        <v>58601400</v>
      </c>
      <c r="L51" s="72"/>
      <c r="M51" s="72"/>
      <c r="N51" s="65"/>
    </row>
    <row r="52">
      <c r="H52" s="80"/>
    </row>
    <row r="53">
      <c r="G53" s="80"/>
      <c r="H53" s="80"/>
    </row>
    <row r="55" s="53" customFormat="1" ht="17.25">
      <c r="A55" s="54" t="s">
        <v>61</v>
      </c>
      <c r="B55" s="55"/>
      <c r="C55" s="56"/>
      <c r="D55" s="56"/>
      <c r="F55" s="54" t="s">
        <v>62</v>
      </c>
    </row>
    <row r="56" s="53" customFormat="1" ht="20.25" customHeight="1">
      <c r="B56" s="59"/>
      <c r="C56" s="81" t="s">
        <v>63</v>
      </c>
      <c r="D56" s="81"/>
      <c r="E56" s="61"/>
      <c r="F56" s="54"/>
    </row>
  </sheetData>
  <mergeCells count="22">
    <mergeCell ref="A1:H1"/>
    <mergeCell ref="A5:K5"/>
    <mergeCell ref="A6:F6"/>
    <mergeCell ref="A7:K7"/>
    <mergeCell ref="A8:K8"/>
    <mergeCell ref="A9:F9"/>
    <mergeCell ref="A10:F10"/>
    <mergeCell ref="A12:A14"/>
    <mergeCell ref="B12:B14"/>
    <mergeCell ref="C12:C14"/>
    <mergeCell ref="D12:E12"/>
    <mergeCell ref="F12:G12"/>
    <mergeCell ref="H12:H14"/>
    <mergeCell ref="I12:K12"/>
    <mergeCell ref="D13:D14"/>
    <mergeCell ref="E13:E14"/>
    <mergeCell ref="F13:F14"/>
    <mergeCell ref="G13:G14"/>
    <mergeCell ref="I13:I14"/>
    <mergeCell ref="J13:K13"/>
    <mergeCell ref="C55:D55"/>
    <mergeCell ref="C56:D56"/>
  </mergeCells>
  <printOptions headings="0" gridLines="0"/>
  <pageMargins left="0.19685039370078738" right="0.19685039370078738" top="0.19685039370078738" bottom="0.19685039370078738" header="0.31496062992125984" footer="0.31496062992125984"/>
  <pageSetup paperSize="9" scale="54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8" zoomScale="100" workbookViewId="0">
      <selection activeCell="K9" activeCellId="0" sqref="K9"/>
    </sheetView>
  </sheetViews>
  <sheetFormatPr defaultColWidth="9.109375" defaultRowHeight="14.25"/>
  <cols>
    <col customWidth="1" min="1" max="1" style="87" width="6.109375"/>
    <col customWidth="1" min="2" max="2" style="87" width="22.6640625"/>
    <col customWidth="1" min="3" max="5" style="87" width="18.44140625"/>
    <col min="6" max="16384" style="87" width="9.109375"/>
  </cols>
  <sheetData>
    <row r="1" ht="60" customHeight="1">
      <c r="A1" s="88" t="s">
        <v>71</v>
      </c>
      <c r="B1" s="88"/>
      <c r="C1" s="88"/>
      <c r="D1" s="88"/>
      <c r="E1" s="88"/>
    </row>
    <row r="2" ht="15" customHeight="1">
      <c r="A2" s="89" t="s">
        <v>72</v>
      </c>
      <c r="B2" s="89" t="s">
        <v>8</v>
      </c>
      <c r="C2" s="89" t="s">
        <v>73</v>
      </c>
      <c r="D2" s="90" t="s">
        <v>74</v>
      </c>
      <c r="E2" s="90" t="s">
        <v>75</v>
      </c>
    </row>
    <row r="3">
      <c r="A3" s="89"/>
      <c r="B3" s="89"/>
      <c r="C3" s="89"/>
      <c r="D3" s="91"/>
      <c r="E3" s="91"/>
    </row>
    <row r="4">
      <c r="A4" s="89"/>
      <c r="B4" s="89"/>
      <c r="C4" s="89"/>
      <c r="D4" s="91"/>
      <c r="E4" s="91"/>
    </row>
    <row r="5">
      <c r="A5" s="89"/>
      <c r="B5" s="89"/>
      <c r="C5" s="89"/>
      <c r="D5" s="92"/>
      <c r="E5" s="92"/>
    </row>
    <row r="6">
      <c r="A6" s="93">
        <v>1</v>
      </c>
      <c r="B6" s="93">
        <v>2</v>
      </c>
      <c r="C6" s="93">
        <v>3</v>
      </c>
      <c r="D6" s="93">
        <v>4</v>
      </c>
      <c r="E6" s="93">
        <v>5</v>
      </c>
    </row>
    <row r="7">
      <c r="A7" s="94">
        <v>1</v>
      </c>
      <c r="B7" s="95" t="s">
        <v>25</v>
      </c>
      <c r="C7" s="96">
        <v>13735</v>
      </c>
      <c r="D7" s="96">
        <v>2</v>
      </c>
      <c r="E7" s="96">
        <v>1</v>
      </c>
    </row>
    <row r="8">
      <c r="A8" s="94">
        <v>2</v>
      </c>
      <c r="B8" s="95" t="s">
        <v>26</v>
      </c>
      <c r="C8" s="96">
        <v>38113</v>
      </c>
      <c r="D8" s="96">
        <v>2</v>
      </c>
      <c r="E8" s="96">
        <v>1</v>
      </c>
    </row>
    <row r="9">
      <c r="A9" s="94">
        <v>3</v>
      </c>
      <c r="B9" s="95" t="s">
        <v>27</v>
      </c>
      <c r="C9" s="96">
        <v>24998</v>
      </c>
      <c r="D9" s="96">
        <v>2</v>
      </c>
      <c r="E9" s="96">
        <v>1</v>
      </c>
    </row>
    <row r="10">
      <c r="A10" s="94">
        <v>4</v>
      </c>
      <c r="B10" s="95" t="s">
        <v>28</v>
      </c>
      <c r="C10" s="96">
        <v>14443</v>
      </c>
      <c r="D10" s="96">
        <v>2</v>
      </c>
      <c r="E10" s="96">
        <v>1</v>
      </c>
    </row>
    <row r="11">
      <c r="A11" s="94">
        <v>5</v>
      </c>
      <c r="B11" s="95" t="s">
        <v>29</v>
      </c>
      <c r="C11" s="96">
        <v>12419</v>
      </c>
      <c r="D11" s="96">
        <v>2</v>
      </c>
      <c r="E11" s="96">
        <v>1</v>
      </c>
    </row>
    <row r="12">
      <c r="A12" s="94">
        <v>6</v>
      </c>
      <c r="B12" s="95" t="s">
        <v>30</v>
      </c>
      <c r="C12" s="96">
        <v>11610</v>
      </c>
      <c r="D12" s="96">
        <v>2</v>
      </c>
      <c r="E12" s="96">
        <v>1</v>
      </c>
    </row>
    <row r="13">
      <c r="A13" s="94">
        <v>7</v>
      </c>
      <c r="B13" s="95" t="s">
        <v>31</v>
      </c>
      <c r="C13" s="96">
        <v>58080</v>
      </c>
      <c r="D13" s="96">
        <v>3</v>
      </c>
      <c r="E13" s="96">
        <v>1</v>
      </c>
    </row>
    <row r="14">
      <c r="A14" s="94">
        <v>8</v>
      </c>
      <c r="B14" s="95" t="s">
        <v>32</v>
      </c>
      <c r="C14" s="96">
        <v>37922</v>
      </c>
      <c r="D14" s="96">
        <v>2</v>
      </c>
      <c r="E14" s="96">
        <v>1</v>
      </c>
    </row>
    <row r="15">
      <c r="A15" s="94">
        <v>9</v>
      </c>
      <c r="B15" s="95" t="s">
        <v>33</v>
      </c>
      <c r="C15" s="96">
        <v>13685</v>
      </c>
      <c r="D15" s="96">
        <v>2</v>
      </c>
      <c r="E15" s="96">
        <v>1</v>
      </c>
    </row>
    <row r="16">
      <c r="A16" s="94">
        <v>10</v>
      </c>
      <c r="B16" s="95" t="s">
        <v>34</v>
      </c>
      <c r="C16" s="96">
        <v>24029</v>
      </c>
      <c r="D16" s="96">
        <v>2</v>
      </c>
      <c r="E16" s="96">
        <v>1</v>
      </c>
    </row>
    <row r="17">
      <c r="A17" s="94">
        <v>11</v>
      </c>
      <c r="B17" s="95" t="s">
        <v>35</v>
      </c>
      <c r="C17" s="96">
        <v>44860</v>
      </c>
      <c r="D17" s="96">
        <v>2</v>
      </c>
      <c r="E17" s="96">
        <v>1</v>
      </c>
    </row>
    <row r="18">
      <c r="A18" s="94">
        <v>12</v>
      </c>
      <c r="B18" s="95" t="s">
        <v>36</v>
      </c>
      <c r="C18" s="96">
        <v>11295</v>
      </c>
      <c r="D18" s="96">
        <v>2</v>
      </c>
      <c r="E18" s="96">
        <v>1</v>
      </c>
    </row>
    <row r="19">
      <c r="A19" s="94">
        <v>13</v>
      </c>
      <c r="B19" s="95" t="s">
        <v>37</v>
      </c>
      <c r="C19" s="96">
        <v>27023</v>
      </c>
      <c r="D19" s="96">
        <v>2</v>
      </c>
      <c r="E19" s="96">
        <v>1</v>
      </c>
    </row>
    <row r="20">
      <c r="A20" s="94">
        <v>14</v>
      </c>
      <c r="B20" s="95" t="s">
        <v>38</v>
      </c>
      <c r="C20" s="96">
        <v>52984</v>
      </c>
      <c r="D20" s="96">
        <v>3</v>
      </c>
      <c r="E20" s="96">
        <v>1</v>
      </c>
    </row>
    <row r="21">
      <c r="A21" s="94">
        <v>15</v>
      </c>
      <c r="B21" s="95" t="s">
        <v>39</v>
      </c>
      <c r="C21" s="96">
        <v>24960</v>
      </c>
      <c r="D21" s="96">
        <v>2</v>
      </c>
      <c r="E21" s="96">
        <v>1</v>
      </c>
    </row>
    <row r="22">
      <c r="A22" s="94">
        <v>16</v>
      </c>
      <c r="B22" s="95" t="s">
        <v>40</v>
      </c>
      <c r="C22" s="96">
        <v>8808</v>
      </c>
      <c r="D22" s="96">
        <v>2</v>
      </c>
      <c r="E22" s="96">
        <v>1</v>
      </c>
    </row>
    <row r="23">
      <c r="A23" s="94">
        <v>17</v>
      </c>
      <c r="B23" s="95" t="s">
        <v>41</v>
      </c>
      <c r="C23" s="96">
        <v>23328</v>
      </c>
      <c r="D23" s="96">
        <v>2</v>
      </c>
      <c r="E23" s="96">
        <v>1</v>
      </c>
    </row>
    <row r="24">
      <c r="A24" s="94">
        <v>18</v>
      </c>
      <c r="B24" s="95" t="s">
        <v>42</v>
      </c>
      <c r="C24" s="96">
        <v>40234</v>
      </c>
      <c r="D24" s="96">
        <v>2</v>
      </c>
      <c r="E24" s="96">
        <v>1</v>
      </c>
    </row>
    <row r="25">
      <c r="A25" s="94">
        <v>19</v>
      </c>
      <c r="B25" s="95" t="s">
        <v>43</v>
      </c>
      <c r="C25" s="96">
        <v>173582</v>
      </c>
      <c r="D25" s="96">
        <v>3</v>
      </c>
      <c r="E25" s="96">
        <v>1</v>
      </c>
    </row>
    <row r="26">
      <c r="A26" s="94">
        <v>20</v>
      </c>
      <c r="B26" s="95" t="s">
        <v>44</v>
      </c>
      <c r="C26" s="96">
        <v>33187</v>
      </c>
      <c r="D26" s="96">
        <v>2</v>
      </c>
      <c r="E26" s="96">
        <v>1</v>
      </c>
    </row>
    <row r="27">
      <c r="A27" s="94">
        <v>21</v>
      </c>
      <c r="B27" s="95" t="s">
        <v>45</v>
      </c>
      <c r="C27" s="96">
        <v>7155</v>
      </c>
      <c r="D27" s="96">
        <v>2</v>
      </c>
      <c r="E27" s="96">
        <v>1</v>
      </c>
    </row>
    <row r="28">
      <c r="A28" s="94">
        <v>22</v>
      </c>
      <c r="B28" s="95" t="s">
        <v>46</v>
      </c>
      <c r="C28" s="96">
        <v>30643</v>
      </c>
      <c r="D28" s="96">
        <v>2</v>
      </c>
      <c r="E28" s="96">
        <v>1</v>
      </c>
    </row>
    <row r="29">
      <c r="A29" s="94">
        <v>23</v>
      </c>
      <c r="B29" s="95" t="s">
        <v>47</v>
      </c>
      <c r="C29" s="96">
        <v>36123</v>
      </c>
      <c r="D29" s="96">
        <v>2</v>
      </c>
      <c r="E29" s="96">
        <v>1</v>
      </c>
    </row>
    <row r="30">
      <c r="A30" s="94">
        <v>24</v>
      </c>
      <c r="B30" s="95" t="s">
        <v>48</v>
      </c>
      <c r="C30" s="96">
        <v>52999</v>
      </c>
      <c r="D30" s="96">
        <v>3</v>
      </c>
      <c r="E30" s="96">
        <v>1</v>
      </c>
    </row>
    <row r="31">
      <c r="A31" s="94">
        <v>25</v>
      </c>
      <c r="B31" s="95" t="s">
        <v>49</v>
      </c>
      <c r="C31" s="96">
        <v>11077</v>
      </c>
      <c r="D31" s="96">
        <v>2</v>
      </c>
      <c r="E31" s="96">
        <v>1</v>
      </c>
    </row>
    <row r="32">
      <c r="A32" s="94">
        <v>26</v>
      </c>
      <c r="B32" s="95" t="s">
        <v>50</v>
      </c>
      <c r="C32" s="96">
        <v>10514</v>
      </c>
      <c r="D32" s="96">
        <v>2</v>
      </c>
      <c r="E32" s="96">
        <v>1</v>
      </c>
    </row>
    <row r="33">
      <c r="A33" s="94">
        <v>27</v>
      </c>
      <c r="B33" s="95" t="s">
        <v>51</v>
      </c>
      <c r="C33" s="96">
        <v>20062</v>
      </c>
      <c r="D33" s="96">
        <v>2</v>
      </c>
      <c r="E33" s="96">
        <v>1</v>
      </c>
    </row>
    <row r="34">
      <c r="A34" s="94">
        <v>28</v>
      </c>
      <c r="B34" s="95" t="s">
        <v>52</v>
      </c>
      <c r="C34" s="96">
        <v>48422</v>
      </c>
      <c r="D34" s="96">
        <v>2</v>
      </c>
      <c r="E34" s="96">
        <v>1</v>
      </c>
    </row>
    <row r="35">
      <c r="A35" s="94">
        <v>29</v>
      </c>
      <c r="B35" s="95" t="s">
        <v>53</v>
      </c>
      <c r="C35" s="96">
        <v>13590</v>
      </c>
      <c r="D35" s="96">
        <v>2</v>
      </c>
      <c r="E35" s="96">
        <v>1</v>
      </c>
    </row>
    <row r="36">
      <c r="A36" s="94">
        <v>30</v>
      </c>
      <c r="B36" s="95" t="s">
        <v>54</v>
      </c>
      <c r="C36" s="96">
        <v>18672</v>
      </c>
      <c r="D36" s="96">
        <v>2</v>
      </c>
      <c r="E36" s="96">
        <v>1</v>
      </c>
    </row>
    <row r="37">
      <c r="A37" s="94">
        <v>31</v>
      </c>
      <c r="B37" s="95" t="s">
        <v>55</v>
      </c>
      <c r="C37" s="96">
        <v>101987</v>
      </c>
      <c r="D37" s="96">
        <v>3</v>
      </c>
      <c r="E37" s="96">
        <v>1</v>
      </c>
    </row>
    <row r="38">
      <c r="A38" s="94">
        <v>32</v>
      </c>
      <c r="B38" s="95" t="s">
        <v>56</v>
      </c>
      <c r="C38" s="96">
        <v>56509</v>
      </c>
      <c r="D38" s="96">
        <v>3</v>
      </c>
      <c r="E38" s="96">
        <v>1</v>
      </c>
    </row>
    <row r="39">
      <c r="A39" s="94">
        <v>33</v>
      </c>
      <c r="B39" s="95" t="s">
        <v>57</v>
      </c>
      <c r="C39" s="96">
        <v>20942</v>
      </c>
      <c r="D39" s="96">
        <v>2</v>
      </c>
      <c r="E39" s="96">
        <v>1</v>
      </c>
    </row>
    <row r="40">
      <c r="A40" s="94">
        <v>34</v>
      </c>
      <c r="B40" s="95" t="s">
        <v>58</v>
      </c>
      <c r="C40" s="96">
        <v>31284</v>
      </c>
      <c r="D40" s="96">
        <v>2</v>
      </c>
      <c r="E40" s="96">
        <v>1</v>
      </c>
    </row>
    <row r="41">
      <c r="A41" s="94">
        <v>35</v>
      </c>
      <c r="B41" s="95" t="s">
        <v>59</v>
      </c>
      <c r="C41" s="96">
        <v>1637266</v>
      </c>
      <c r="D41" s="96">
        <v>30</v>
      </c>
      <c r="E41" s="96">
        <v>10</v>
      </c>
    </row>
    <row r="42">
      <c r="A42" s="89"/>
      <c r="B42" s="89" t="s">
        <v>76</v>
      </c>
      <c r="C42" s="97">
        <f>SUM(C7:C41)</f>
        <v>2786540</v>
      </c>
      <c r="D42" s="97">
        <f t="shared" ref="D42:E42" si="4">SUM(D7:D41)</f>
        <v>104</v>
      </c>
      <c r="E42" s="97">
        <f t="shared" si="4"/>
        <v>44</v>
      </c>
    </row>
    <row r="44" ht="17.25">
      <c r="A44" s="98"/>
      <c r="B44" s="98"/>
      <c r="C44" s="98"/>
      <c r="D44" s="99"/>
      <c r="E44" s="100"/>
    </row>
    <row r="45" ht="55.5" customHeight="1">
      <c r="A45" s="101" t="s">
        <v>77</v>
      </c>
      <c r="B45" s="101"/>
      <c r="C45" s="101"/>
      <c r="D45" s="102"/>
      <c r="E45" s="103" t="s">
        <v>78</v>
      </c>
    </row>
  </sheetData>
  <mergeCells count="7">
    <mergeCell ref="A1:E1"/>
    <mergeCell ref="A2:A5"/>
    <mergeCell ref="B2:B5"/>
    <mergeCell ref="C2:C5"/>
    <mergeCell ref="D2:D5"/>
    <mergeCell ref="E2:E5"/>
    <mergeCell ref="A45:C45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K35" activeCellId="0" sqref="K35"/>
    </sheetView>
  </sheetViews>
  <sheetFormatPr defaultRowHeight="14.25"/>
  <cols>
    <col customWidth="1" min="1" max="1" width="23.5546875"/>
    <col bestFit="1" customWidth="1" min="2" max="4" width="11.88671875"/>
    <col bestFit="1" min="6" max="6" width="10.88671875"/>
  </cols>
  <sheetData>
    <row r="1">
      <c r="A1" s="17" t="s">
        <v>8</v>
      </c>
      <c r="B1" s="104" t="s">
        <v>79</v>
      </c>
      <c r="C1" s="105" t="s">
        <v>64</v>
      </c>
      <c r="D1" s="105" t="s">
        <v>68</v>
      </c>
    </row>
    <row r="2">
      <c r="A2" s="17"/>
      <c r="B2" s="104"/>
      <c r="C2" s="105"/>
      <c r="D2" s="105"/>
    </row>
    <row r="3">
      <c r="A3" s="17"/>
      <c r="B3" s="106"/>
      <c r="C3" s="107"/>
      <c r="D3" s="107"/>
    </row>
    <row r="4">
      <c r="A4" s="38" t="s">
        <v>25</v>
      </c>
      <c r="B4" s="40">
        <f>'2026 СО'!J16</f>
        <v>72414</v>
      </c>
      <c r="C4" s="40">
        <f>'2027 СО'!H16</f>
        <v>81655.899999999994</v>
      </c>
      <c r="D4" s="40">
        <f>'2028 СО'!H16</f>
        <v>88442.399999999994</v>
      </c>
    </row>
    <row r="5">
      <c r="A5" s="38" t="s">
        <v>26</v>
      </c>
      <c r="B5" s="40">
        <f>'2026 СО'!J17</f>
        <v>158500.80000000002</v>
      </c>
      <c r="C5" s="40">
        <f>'2027 СО'!H17</f>
        <v>180651.60000000003</v>
      </c>
      <c r="D5" s="40">
        <f>'2028 СО'!H17</f>
        <v>197303.10000000003</v>
      </c>
    </row>
    <row r="6">
      <c r="A6" s="38" t="s">
        <v>27</v>
      </c>
      <c r="B6" s="40">
        <f>'2026 СО'!J18</f>
        <v>92051.700000000012</v>
      </c>
      <c r="C6" s="40">
        <f>'2027 СО'!H18</f>
        <v>103843.3</v>
      </c>
      <c r="D6" s="40">
        <f>'2028 СО'!H18</f>
        <v>112396.40000000001</v>
      </c>
    </row>
    <row r="7">
      <c r="A7" s="108" t="s">
        <v>80</v>
      </c>
      <c r="B7" s="40">
        <f>'2026 СО'!J19</f>
        <v>88337.199999999997</v>
      </c>
      <c r="C7" s="40">
        <f>'2027 СО'!H19</f>
        <v>100152.7</v>
      </c>
      <c r="D7" s="40">
        <f>'2028 СО'!H19</f>
        <v>109059.60000000001</v>
      </c>
    </row>
    <row r="8">
      <c r="A8" s="108" t="s">
        <v>81</v>
      </c>
      <c r="B8" s="40">
        <f>'2026 СО'!J20</f>
        <v>74257.199999999997</v>
      </c>
      <c r="C8" s="40">
        <f>'2027 СО'!H20</f>
        <v>84866.100000000006</v>
      </c>
      <c r="D8" s="40">
        <f>'2028 СО'!H20</f>
        <v>93073.199999999997</v>
      </c>
    </row>
    <row r="9">
      <c r="A9" s="108" t="s">
        <v>30</v>
      </c>
      <c r="B9" s="40">
        <f>'2026 СО'!J21</f>
        <v>84096.700000000012</v>
      </c>
      <c r="C9" s="40">
        <f>'2027 СО'!H21</f>
        <v>94950.600000000006</v>
      </c>
      <c r="D9" s="40">
        <f>'2028 СО'!H21</f>
        <v>103015.40000000001</v>
      </c>
    </row>
    <row r="10">
      <c r="A10" s="108" t="s">
        <v>31</v>
      </c>
      <c r="B10" s="40">
        <f>'2026 СО'!J22</f>
        <v>113872.10000000001</v>
      </c>
      <c r="C10" s="40">
        <f>'2027 СО'!H22</f>
        <v>129040.7</v>
      </c>
      <c r="D10" s="40">
        <f>'2028 СО'!H22</f>
        <v>140552.79999999999</v>
      </c>
    </row>
    <row r="11">
      <c r="A11" s="108" t="s">
        <v>82</v>
      </c>
      <c r="B11" s="40">
        <f>'2026 СО'!J23</f>
        <v>72884.900000000009</v>
      </c>
      <c r="C11" s="40">
        <f>'2027 СО'!H23</f>
        <v>83083.900000000009</v>
      </c>
      <c r="D11" s="40">
        <f>'2028 СО'!H23</f>
        <v>91076.400000000009</v>
      </c>
    </row>
    <row r="12">
      <c r="A12" s="108" t="s">
        <v>33</v>
      </c>
      <c r="B12" s="40">
        <f>'2026 СО'!J24</f>
        <v>71730.199999999997</v>
      </c>
      <c r="C12" s="40">
        <f>'2027 СО'!H24</f>
        <v>82032.800000000003</v>
      </c>
      <c r="D12" s="40">
        <f>'2028 СО'!H24</f>
        <v>89989.600000000006</v>
      </c>
    </row>
    <row r="13">
      <c r="A13" s="108" t="s">
        <v>34</v>
      </c>
      <c r="B13" s="40">
        <f>'2026 СО'!J25</f>
        <v>58929.700000000004</v>
      </c>
      <c r="C13" s="40">
        <f>'2027 СО'!H25</f>
        <v>66669.199999999997</v>
      </c>
      <c r="D13" s="40">
        <f>'2028 СО'!H25</f>
        <v>72457.399999999994</v>
      </c>
    </row>
    <row r="14">
      <c r="A14" s="108" t="s">
        <v>35</v>
      </c>
      <c r="B14" s="40">
        <f>'2026 СО'!J26</f>
        <v>74227.100000000006</v>
      </c>
      <c r="C14" s="40">
        <f>'2027 СО'!H26</f>
        <v>94000.899999999994</v>
      </c>
      <c r="D14" s="40">
        <f>'2028 СО'!H26</f>
        <v>101368</v>
      </c>
    </row>
    <row r="15">
      <c r="A15" s="108" t="s">
        <v>36</v>
      </c>
      <c r="B15" s="40">
        <f>'2026 СО'!J27</f>
        <v>47799.100000000006</v>
      </c>
      <c r="C15" s="40">
        <f>'2027 СО'!H27</f>
        <v>53525.599999999999</v>
      </c>
      <c r="D15" s="40">
        <f>'2028 СО'!H27</f>
        <v>57533.800000000003</v>
      </c>
    </row>
    <row r="16">
      <c r="A16" s="108" t="s">
        <v>37</v>
      </c>
      <c r="B16" s="40">
        <f>'2026 СО'!J28</f>
        <v>67425.5</v>
      </c>
      <c r="C16" s="40">
        <f>'2027 СО'!H28</f>
        <v>76147.300000000003</v>
      </c>
      <c r="D16" s="40">
        <f>'2028 СО'!H28</f>
        <v>82250.399999999994</v>
      </c>
    </row>
    <row r="17">
      <c r="A17" s="108" t="s">
        <v>38</v>
      </c>
      <c r="B17" s="40">
        <f>'2026 СО'!J29</f>
        <v>129410.5</v>
      </c>
      <c r="C17" s="40">
        <f>'2027 СО'!H29</f>
        <v>147352.70000000001</v>
      </c>
      <c r="D17" s="40">
        <f>'2028 СО'!H29</f>
        <v>161310.29999999999</v>
      </c>
    </row>
    <row r="18">
      <c r="A18" s="108" t="s">
        <v>39</v>
      </c>
      <c r="B18" s="40">
        <f>'2026 СО'!J30</f>
        <v>102913.20000000001</v>
      </c>
      <c r="C18" s="40">
        <f>'2027 СО'!H30</f>
        <v>116522.5</v>
      </c>
      <c r="D18" s="40">
        <f>'2028 СО'!H30</f>
        <v>126999.60000000001</v>
      </c>
    </row>
    <row r="19">
      <c r="A19" s="108" t="s">
        <v>40</v>
      </c>
      <c r="B19" s="40">
        <f>'2026 СО'!J31</f>
        <v>44437.699999999997</v>
      </c>
      <c r="C19" s="40">
        <f>'2027 СО'!H31</f>
        <v>50085.199999999997</v>
      </c>
      <c r="D19" s="40">
        <f>'2028 СО'!H31</f>
        <v>54212.699999999997</v>
      </c>
    </row>
    <row r="20">
      <c r="A20" s="108" t="s">
        <v>83</v>
      </c>
      <c r="B20" s="40">
        <f>'2026 СО'!J32</f>
        <v>60378</v>
      </c>
      <c r="C20" s="40">
        <f>'2027 СО'!H32</f>
        <v>67427</v>
      </c>
      <c r="D20" s="40">
        <f>'2028 СО'!H32</f>
        <v>72384.000000000015</v>
      </c>
    </row>
    <row r="21">
      <c r="A21" s="108" t="s">
        <v>42</v>
      </c>
      <c r="B21" s="40">
        <f>'2026 СО'!J33</f>
        <v>88463.530209999997</v>
      </c>
      <c r="C21" s="40">
        <f>'2027 СО'!H33</f>
        <v>115008</v>
      </c>
      <c r="D21" s="40">
        <f>'2028 СО'!H33</f>
        <v>111327.20000000001</v>
      </c>
    </row>
    <row r="22">
      <c r="A22" s="108" t="s">
        <v>43</v>
      </c>
      <c r="B22" s="40">
        <f>'2026 СО'!J34</f>
        <v>126095.36900000001</v>
      </c>
      <c r="C22" s="40">
        <f>'2027 СО'!H34</f>
        <v>174258.90000000002</v>
      </c>
      <c r="D22" s="40">
        <f>'2028 СО'!H34</f>
        <v>157611.20000000001</v>
      </c>
    </row>
    <row r="23">
      <c r="A23" s="108" t="s">
        <v>44</v>
      </c>
      <c r="B23" s="40">
        <f>'2026 СО'!J35</f>
        <v>84040.100000000006</v>
      </c>
      <c r="C23" s="40">
        <f>'2027 СО'!H35</f>
        <v>95095</v>
      </c>
      <c r="D23" s="40">
        <f>'2028 СО'!H35</f>
        <v>103648.3</v>
      </c>
    </row>
    <row r="24">
      <c r="A24" s="108" t="s">
        <v>84</v>
      </c>
      <c r="B24" s="40">
        <f>'2026 СО'!J36</f>
        <v>52383.299999999996</v>
      </c>
      <c r="C24" s="40">
        <f>'2027 СО'!H36</f>
        <v>59184</v>
      </c>
      <c r="D24" s="40">
        <f>'2028 СО'!H36</f>
        <v>64240.400000000001</v>
      </c>
    </row>
    <row r="25">
      <c r="A25" s="108" t="s">
        <v>85</v>
      </c>
      <c r="B25" s="40">
        <f>'2026 СО'!J37</f>
        <v>90041.899999999994</v>
      </c>
      <c r="C25" s="40">
        <f>'2027 СО'!H37</f>
        <v>101380.2</v>
      </c>
      <c r="D25" s="40">
        <f>'2028 СО'!H37</f>
        <v>109683.2</v>
      </c>
    </row>
    <row r="26">
      <c r="A26" s="108" t="s">
        <v>86</v>
      </c>
      <c r="B26" s="40">
        <f>'2026 СО'!J38</f>
        <v>85167.800000000017</v>
      </c>
      <c r="C26" s="40">
        <f>'2027 СО'!H38</f>
        <v>95620.100000000006</v>
      </c>
      <c r="D26" s="40">
        <f>'2028 СО'!H38</f>
        <v>103076.10000000001</v>
      </c>
    </row>
    <row r="27">
      <c r="A27" s="108" t="s">
        <v>48</v>
      </c>
      <c r="B27" s="40">
        <f>'2026 СО'!J39</f>
        <v>80688.300000000003</v>
      </c>
      <c r="C27" s="40">
        <f>'2027 СО'!H39</f>
        <v>102871.5</v>
      </c>
      <c r="D27" s="40">
        <f>'2028 СО'!H39</f>
        <v>97338</v>
      </c>
    </row>
    <row r="28">
      <c r="A28" s="108" t="s">
        <v>87</v>
      </c>
      <c r="B28" s="40">
        <f>'2026 СО'!J40</f>
        <v>59301</v>
      </c>
      <c r="C28" s="40">
        <f>'2027 СО'!H40</f>
        <v>66971.800000000003</v>
      </c>
      <c r="D28" s="40">
        <f>'2028 СО'!H40</f>
        <v>72748.100000000006</v>
      </c>
    </row>
    <row r="29">
      <c r="A29" s="108" t="s">
        <v>50</v>
      </c>
      <c r="B29" s="40">
        <f>'2026 СО'!J41</f>
        <v>75241.699999999997</v>
      </c>
      <c r="C29" s="40">
        <f>'2027 СО'!H41</f>
        <v>85002.100000000006</v>
      </c>
      <c r="D29" s="40">
        <f>'2028 СО'!H41</f>
        <v>92131.199999999997</v>
      </c>
    </row>
    <row r="30">
      <c r="A30" s="108" t="s">
        <v>88</v>
      </c>
      <c r="B30" s="40">
        <f>'2026 СО'!J42</f>
        <v>102051.8</v>
      </c>
      <c r="C30" s="40">
        <f>'2027 СО'!H42</f>
        <v>115569.7</v>
      </c>
      <c r="D30" s="40">
        <f>'2028 СО'!H42</f>
        <v>125300.3</v>
      </c>
    </row>
    <row r="31">
      <c r="A31" s="108" t="s">
        <v>52</v>
      </c>
      <c r="B31" s="40">
        <f>'2026 СО'!J43</f>
        <v>106802.00000000001</v>
      </c>
      <c r="C31" s="40">
        <f>'2027 СО'!H43</f>
        <v>121182.60000000001</v>
      </c>
      <c r="D31" s="40">
        <f>'2028 СО'!H43</f>
        <v>132188.89999999999</v>
      </c>
    </row>
    <row r="32">
      <c r="A32" s="108" t="s">
        <v>53</v>
      </c>
      <c r="B32" s="40">
        <f>'2026 СО'!J44</f>
        <v>60456.400000000001</v>
      </c>
      <c r="C32" s="40">
        <f>'2027 СО'!H44</f>
        <v>67587.699999999997</v>
      </c>
      <c r="D32" s="40">
        <f>'2028 СО'!H44</f>
        <v>72358.800000000003</v>
      </c>
    </row>
    <row r="33">
      <c r="A33" s="108" t="s">
        <v>54</v>
      </c>
      <c r="B33" s="40">
        <f>'2026 СО'!J45</f>
        <v>97391.60000000002</v>
      </c>
      <c r="C33" s="40">
        <f>'2027 СО'!H45</f>
        <v>109643.10000000001</v>
      </c>
      <c r="D33" s="40">
        <f>'2028 СО'!H45</f>
        <v>118445.2</v>
      </c>
    </row>
    <row r="34">
      <c r="A34" s="108" t="s">
        <v>55</v>
      </c>
      <c r="B34" s="40">
        <f>'2026 СО'!J46</f>
        <v>122337.50000000001</v>
      </c>
      <c r="C34" s="40">
        <f>'2027 СО'!H46</f>
        <v>137818.30000000002</v>
      </c>
      <c r="D34" s="40">
        <f>'2028 СО'!H46</f>
        <v>149049.20000000001</v>
      </c>
    </row>
    <row r="35">
      <c r="A35" s="108" t="s">
        <v>56</v>
      </c>
      <c r="B35" s="40">
        <f>'2026 СО'!J47</f>
        <v>80270.600000000006</v>
      </c>
      <c r="C35" s="40">
        <f>'2027 СО'!H47</f>
        <v>90647.699999999997</v>
      </c>
      <c r="D35" s="40">
        <f>'2028 СО'!H47</f>
        <v>98224.800000000003</v>
      </c>
    </row>
    <row r="36">
      <c r="A36" s="108" t="s">
        <v>57</v>
      </c>
      <c r="B36" s="40">
        <f>'2026 СО'!J48</f>
        <v>18109.200000000001</v>
      </c>
      <c r="C36" s="40">
        <f>'2027 СО'!H48</f>
        <v>20259.900000000001</v>
      </c>
      <c r="D36" s="40">
        <f>'2028 СО'!H48</f>
        <v>21950.900000000001</v>
      </c>
    </row>
    <row r="37">
      <c r="A37" s="108" t="s">
        <v>58</v>
      </c>
      <c r="B37" s="40">
        <f>'2026 СО'!J49</f>
        <v>50413.699999999997</v>
      </c>
      <c r="C37" s="40">
        <f>'2027 СО'!H49</f>
        <v>57194.199999999997</v>
      </c>
      <c r="D37" s="40">
        <f>'2028 СО'!H49</f>
        <v>62232.900000000001</v>
      </c>
    </row>
    <row r="38">
      <c r="A38" s="108" t="s">
        <v>59</v>
      </c>
      <c r="B38" s="40">
        <f>'2026 СО'!J50</f>
        <v>1338536.3</v>
      </c>
      <c r="C38" s="40">
        <f>'2027 СО'!H50</f>
        <v>1542733.7000000002</v>
      </c>
      <c r="D38" s="40">
        <f>'2028 СО'!H50</f>
        <v>1720272.3</v>
      </c>
    </row>
    <row r="39" s="109" customFormat="1">
      <c r="A39" s="47" t="s">
        <v>60</v>
      </c>
      <c r="B39" s="41">
        <f>SUM(B4:B38)</f>
        <v>4131457.6992100002</v>
      </c>
      <c r="C39" s="41">
        <f t="shared" ref="C39:D39" si="5">SUM(C4:C38)</f>
        <v>4770036.5000000009</v>
      </c>
      <c r="D39" s="41">
        <f t="shared" si="5"/>
        <v>5165252.0999999996</v>
      </c>
    </row>
  </sheetData>
  <mergeCells count="4">
    <mergeCell ref="A1:A3"/>
    <mergeCell ref="B1:B3"/>
    <mergeCell ref="C1:C3"/>
    <mergeCell ref="D1:D3"/>
  </mergeCells>
  <printOptions headings="0" gridLines="0"/>
  <pageMargins left="0.70078740157480324" right="0.70078740157480324" top="0.75196850393700776" bottom="0.75196850393700776" header="0.29999999999999999" footer="0.29999999999999999"/>
  <pageSetup paperSize="9" scale="100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9" tint="0.39997558519241921"/>
    <outlinePr applyStyles="0" summaryBelow="1" summaryRight="1" showOutlineSymbols="1"/>
    <pageSetUpPr autoPageBreaks="1" fitToPage="1"/>
  </sheetPr>
  <sheetViews>
    <sheetView view="pageBreakPreview" topLeftCell="A1" zoomScale="56" workbookViewId="0">
      <pane xSplit="3" topLeftCell="D1" activePane="topRight" state="frozen"/>
      <selection activeCell="R37" activeCellId="0" sqref="R37"/>
    </sheetView>
  </sheetViews>
  <sheetFormatPr defaultColWidth="9.109375" defaultRowHeight="14.25"/>
  <cols>
    <col customWidth="1" min="1" max="1" style="110" width="2.6640625"/>
    <col customWidth="1" min="2" max="2" style="110" width="49.88671875"/>
    <col customWidth="1" min="3" max="3" style="111" width="7.6640625"/>
    <col customWidth="1" min="4" max="4" style="111" width="11.5546875"/>
    <col customWidth="1" min="5" max="5" style="111" width="6.88671875"/>
    <col customWidth="1" min="6" max="6" style="111" width="9.88671875"/>
    <col customWidth="1" min="7" max="7" style="112" width="12.109375"/>
    <col customWidth="1" min="8" max="8" style="112" width="12.6640625"/>
    <col customWidth="1" min="9" max="9" style="110" width="11.21875"/>
    <col customWidth="1" min="10" max="10" style="110" width="11.6640625"/>
    <col customWidth="1" min="11" max="11" style="110" width="9.109375"/>
    <col customWidth="1" min="12" max="12" style="110" width="12"/>
    <col customWidth="1" min="13" max="13" style="110" width="8.88671875"/>
    <col customWidth="1" min="14" max="14" style="110" width="19.109375"/>
    <col customWidth="1" min="15" max="15" style="110" width="12.33203125"/>
    <col customWidth="1" min="16" max="16" style="110" width="16.21875"/>
    <col customWidth="1" min="17" max="17" style="110" width="14.6640625"/>
    <col customWidth="1" min="18" max="18" style="110" width="15.109375"/>
    <col customWidth="1" min="19" max="19" style="110" width="15.33203125"/>
    <col customWidth="1" min="20" max="20" style="110" width="13"/>
    <col customWidth="1" min="21" max="21" style="110" width="15.5546875"/>
    <col customWidth="1" min="22" max="22" style="110" width="16.88671875"/>
    <col customWidth="1" min="23" max="24" style="110" width="11.44140625"/>
    <col customWidth="1" min="25" max="25" style="110" width="13.33203125"/>
    <col min="26" max="16384" style="110" width="9.109375"/>
  </cols>
  <sheetData>
    <row r="2" s="113" customFormat="1" ht="12.75" customHeight="1">
      <c r="A2" s="114" t="s">
        <v>89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114"/>
      <c r="W2" s="114"/>
      <c r="X2" s="114"/>
      <c r="Y2" s="114"/>
    </row>
    <row r="3" s="113" customFormat="1" ht="12.75" customHeight="1">
      <c r="A3" s="114"/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</row>
    <row r="4" s="113" customFormat="1" ht="12.75" customHeight="1">
      <c r="A4" s="115" t="s">
        <v>72</v>
      </c>
      <c r="B4" s="115" t="s">
        <v>90</v>
      </c>
      <c r="C4" s="116" t="s">
        <v>91</v>
      </c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8"/>
      <c r="U4" s="119" t="s">
        <v>79</v>
      </c>
      <c r="V4" s="120"/>
      <c r="W4" s="120"/>
      <c r="X4" s="121" t="s">
        <v>92</v>
      </c>
      <c r="Y4" s="121" t="s">
        <v>93</v>
      </c>
    </row>
    <row r="5" s="113" customFormat="1" ht="91.5" customHeight="1">
      <c r="A5" s="122"/>
      <c r="B5" s="122"/>
      <c r="C5" s="123" t="s">
        <v>94</v>
      </c>
      <c r="D5" s="123" t="s">
        <v>95</v>
      </c>
      <c r="E5" s="124" t="s">
        <v>96</v>
      </c>
      <c r="F5" s="123" t="s">
        <v>97</v>
      </c>
      <c r="G5" s="123" t="s">
        <v>98</v>
      </c>
      <c r="H5" s="123" t="s">
        <v>99</v>
      </c>
      <c r="I5" s="125" t="s">
        <v>100</v>
      </c>
      <c r="J5" s="125" t="s">
        <v>101</v>
      </c>
      <c r="K5" s="126" t="s">
        <v>102</v>
      </c>
      <c r="L5" s="126" t="s">
        <v>103</v>
      </c>
      <c r="M5" s="123" t="s">
        <v>104</v>
      </c>
      <c r="N5" s="123" t="s">
        <v>105</v>
      </c>
      <c r="O5" s="123" t="s">
        <v>106</v>
      </c>
      <c r="P5" s="123" t="s">
        <v>107</v>
      </c>
      <c r="Q5" s="123" t="s">
        <v>108</v>
      </c>
      <c r="R5" s="127" t="s">
        <v>109</v>
      </c>
      <c r="S5" s="128" t="s">
        <v>110</v>
      </c>
      <c r="T5" s="123" t="s">
        <v>111</v>
      </c>
      <c r="U5" s="129" t="s">
        <v>112</v>
      </c>
      <c r="V5" s="130" t="s">
        <v>113</v>
      </c>
      <c r="W5" s="131" t="s">
        <v>114</v>
      </c>
      <c r="X5" s="132"/>
      <c r="Y5" s="132"/>
    </row>
    <row r="6" s="113" customFormat="1" ht="27" customHeight="1">
      <c r="A6" s="133">
        <v>1</v>
      </c>
      <c r="B6" s="133">
        <v>2</v>
      </c>
      <c r="C6" s="134">
        <v>3</v>
      </c>
      <c r="D6" s="134">
        <v>4</v>
      </c>
      <c r="E6" s="134">
        <v>5</v>
      </c>
      <c r="F6" s="135" t="s">
        <v>115</v>
      </c>
      <c r="G6" s="135" t="s">
        <v>116</v>
      </c>
      <c r="H6" s="135">
        <v>8</v>
      </c>
      <c r="I6" s="136" t="s">
        <v>117</v>
      </c>
      <c r="J6" s="137" t="s">
        <v>118</v>
      </c>
      <c r="K6" s="138">
        <v>12</v>
      </c>
      <c r="L6" s="138" t="s">
        <v>119</v>
      </c>
      <c r="M6" s="138">
        <v>14</v>
      </c>
      <c r="N6" s="139" t="s">
        <v>120</v>
      </c>
      <c r="O6" s="138" t="s">
        <v>121</v>
      </c>
      <c r="P6" s="138" t="s">
        <v>122</v>
      </c>
      <c r="Q6" s="138" t="s">
        <v>123</v>
      </c>
      <c r="R6" s="138" t="s">
        <v>124</v>
      </c>
      <c r="S6" s="138" t="s">
        <v>125</v>
      </c>
      <c r="T6" s="139" t="s">
        <v>126</v>
      </c>
      <c r="U6" s="140" t="s">
        <v>127</v>
      </c>
      <c r="V6" s="140">
        <v>19</v>
      </c>
      <c r="W6" s="141">
        <v>20</v>
      </c>
      <c r="X6" s="142">
        <v>21</v>
      </c>
      <c r="Y6" s="143">
        <v>22</v>
      </c>
    </row>
    <row r="7" s="113" customFormat="1" ht="15" customHeight="1">
      <c r="A7" s="144">
        <v>1</v>
      </c>
      <c r="B7" s="145" t="s">
        <v>128</v>
      </c>
      <c r="C7" s="146">
        <f t="shared" ref="C7:W7" si="6">C8+C9+C10</f>
        <v>3</v>
      </c>
      <c r="D7" s="147">
        <f t="shared" si="6"/>
        <v>13770</v>
      </c>
      <c r="E7" s="147">
        <f t="shared" si="6"/>
        <v>4.9400000000000004</v>
      </c>
      <c r="F7" s="147">
        <f t="shared" si="6"/>
        <v>22674.600000000002</v>
      </c>
      <c r="G7" s="147">
        <f t="shared" si="6"/>
        <v>22674.600000000002</v>
      </c>
      <c r="H7" s="147">
        <f t="shared" si="6"/>
        <v>6524</v>
      </c>
      <c r="I7" s="147">
        <f t="shared" si="6"/>
        <v>23353.920000000002</v>
      </c>
      <c r="J7" s="147">
        <f t="shared" si="6"/>
        <v>6802.3800000000001</v>
      </c>
      <c r="K7" s="147">
        <f t="shared" si="6"/>
        <v>8.5999999999999996</v>
      </c>
      <c r="L7" s="147">
        <f t="shared" si="6"/>
        <v>63755.100000000006</v>
      </c>
      <c r="M7" s="147">
        <f t="shared" si="6"/>
        <v>0</v>
      </c>
      <c r="N7" s="147">
        <f t="shared" si="6"/>
        <v>1846650</v>
      </c>
      <c r="O7" s="147">
        <f t="shared" si="6"/>
        <v>45349.200000000004</v>
      </c>
      <c r="P7" s="147">
        <f t="shared" si="6"/>
        <v>68023.800000000003</v>
      </c>
      <c r="Q7" s="147">
        <f t="shared" si="6"/>
        <v>141716.29999999999</v>
      </c>
      <c r="R7" s="147">
        <f t="shared" si="6"/>
        <v>1988366.3</v>
      </c>
      <c r="S7" s="147">
        <f t="shared" si="6"/>
        <v>2025648.1681250003</v>
      </c>
      <c r="T7" s="147">
        <f t="shared" si="6"/>
        <v>611745.74677374994</v>
      </c>
      <c r="U7" s="147">
        <f t="shared" si="6"/>
        <v>2637.4000000000001</v>
      </c>
      <c r="V7" s="147">
        <f t="shared" si="6"/>
        <v>580.20000000000005</v>
      </c>
      <c r="W7" s="148">
        <f t="shared" si="6"/>
        <v>3217.5999999999999</v>
      </c>
      <c r="X7" s="148">
        <v>3395.1999999999998</v>
      </c>
      <c r="Y7" s="148">
        <v>3660</v>
      </c>
    </row>
    <row r="8" s="113" customFormat="1">
      <c r="A8" s="149"/>
      <c r="B8" s="150" t="s">
        <v>129</v>
      </c>
      <c r="C8" s="151">
        <v>1</v>
      </c>
      <c r="D8" s="152">
        <v>4590</v>
      </c>
      <c r="E8" s="152">
        <v>2.1400000000000001</v>
      </c>
      <c r="F8" s="153">
        <f t="shared" ref="F8:F10" si="7">D8*E8</f>
        <v>9822.6000000000004</v>
      </c>
      <c r="G8" s="153">
        <f t="shared" ref="G8:G10" si="8">C8*F8</f>
        <v>9822.6000000000004</v>
      </c>
      <c r="H8" s="153">
        <v>2388</v>
      </c>
      <c r="I8" s="153">
        <f>1.2*G8</f>
        <v>11787.120000000001</v>
      </c>
      <c r="J8" s="153">
        <f t="shared" ref="J8:J10" si="9">G8*0.3</f>
        <v>2946.7800000000002</v>
      </c>
      <c r="K8" s="153">
        <v>2.5</v>
      </c>
      <c r="L8" s="153">
        <f t="shared" ref="L8:L10" si="10">G8*K8</f>
        <v>24556.5</v>
      </c>
      <c r="M8" s="153"/>
      <c r="N8" s="152">
        <f t="shared" ref="N8:N10" si="11">(G8+H8+I8+J8+L8+M8)*12*1.25</f>
        <v>772515</v>
      </c>
      <c r="O8" s="153">
        <f t="shared" ref="O8:O10" si="12">2*G8</f>
        <v>19645.200000000001</v>
      </c>
      <c r="P8" s="153">
        <f t="shared" ref="P8:P10" si="13">G8*3</f>
        <v>29467.800000000003</v>
      </c>
      <c r="Q8" s="153">
        <f t="shared" ref="Q8:Q10" si="14">ROUND((O8+P8)*1.25,1)</f>
        <v>61391.300000000003</v>
      </c>
      <c r="R8" s="153">
        <f t="shared" ref="R8:R10" si="15">ROUND((N8+Q8),1)</f>
        <v>833906.30000000005</v>
      </c>
      <c r="S8" s="153">
        <f t="shared" ref="S8:S10" si="16">R8+R8/12*3*0.075</f>
        <v>849542.04312500008</v>
      </c>
      <c r="T8" s="154">
        <f t="shared" ref="T8:T10" si="17">S8*0.302</f>
        <v>256561.69702375002</v>
      </c>
      <c r="U8" s="154">
        <f t="shared" ref="U8:U10" si="18">ROUND((S8+T8)/1000,1)</f>
        <v>1106.0999999999999</v>
      </c>
      <c r="V8" s="154">
        <f t="shared" ref="V8:V10" si="19">ROUND(U8*0.22,1)</f>
        <v>243.30000000000001</v>
      </c>
      <c r="W8" s="154">
        <f t="shared" ref="W8:W10" si="20">U8+V8</f>
        <v>1349.3999999999999</v>
      </c>
      <c r="X8" s="154">
        <v>1424</v>
      </c>
      <c r="Y8" s="154">
        <v>1535</v>
      </c>
    </row>
    <row r="9" s="113" customFormat="1">
      <c r="A9" s="149"/>
      <c r="B9" s="155" t="s">
        <v>130</v>
      </c>
      <c r="C9" s="151">
        <v>1</v>
      </c>
      <c r="D9" s="152">
        <v>4590</v>
      </c>
      <c r="E9" s="152">
        <v>1.47</v>
      </c>
      <c r="F9" s="153">
        <f t="shared" si="7"/>
        <v>6747.3000000000002</v>
      </c>
      <c r="G9" s="153">
        <f t="shared" si="8"/>
        <v>6747.3000000000002</v>
      </c>
      <c r="H9" s="153">
        <v>2068</v>
      </c>
      <c r="I9" s="153">
        <f t="shared" ref="I9:I10" si="21">0.9*G9</f>
        <v>6072.5700000000006</v>
      </c>
      <c r="J9" s="153">
        <f t="shared" si="9"/>
        <v>2024.1900000000001</v>
      </c>
      <c r="K9" s="153">
        <v>3.0499999999999998</v>
      </c>
      <c r="L9" s="153">
        <f t="shared" si="10"/>
        <v>20579.264999999999</v>
      </c>
      <c r="M9" s="153"/>
      <c r="N9" s="152">
        <f t="shared" si="11"/>
        <v>562369.875</v>
      </c>
      <c r="O9" s="153">
        <f t="shared" si="12"/>
        <v>13494.6</v>
      </c>
      <c r="P9" s="153">
        <f t="shared" si="13"/>
        <v>20241.900000000001</v>
      </c>
      <c r="Q9" s="153">
        <f t="shared" si="14"/>
        <v>42170.599999999999</v>
      </c>
      <c r="R9" s="153">
        <f t="shared" si="15"/>
        <v>604540.5</v>
      </c>
      <c r="S9" s="153">
        <f t="shared" si="16"/>
        <v>615875.63437500002</v>
      </c>
      <c r="T9" s="154">
        <f t="shared" si="17"/>
        <v>185994.44158124999</v>
      </c>
      <c r="U9" s="154">
        <f t="shared" si="18"/>
        <v>801.89999999999998</v>
      </c>
      <c r="V9" s="154">
        <f t="shared" si="19"/>
        <v>176.40000000000001</v>
      </c>
      <c r="W9" s="154">
        <f t="shared" si="20"/>
        <v>978.29999999999995</v>
      </c>
      <c r="X9" s="154">
        <v>1032.2</v>
      </c>
      <c r="Y9" s="154">
        <v>1112.8</v>
      </c>
    </row>
    <row r="10" s="113" customFormat="1">
      <c r="A10" s="149"/>
      <c r="B10" s="155" t="s">
        <v>131</v>
      </c>
      <c r="C10" s="151">
        <v>1</v>
      </c>
      <c r="D10" s="152">
        <v>4590</v>
      </c>
      <c r="E10" s="152">
        <v>1.3300000000000001</v>
      </c>
      <c r="F10" s="153">
        <f t="shared" si="7"/>
        <v>6104.7000000000007</v>
      </c>
      <c r="G10" s="153">
        <f t="shared" si="8"/>
        <v>6104.7000000000007</v>
      </c>
      <c r="H10" s="153">
        <v>2068</v>
      </c>
      <c r="I10" s="153">
        <f t="shared" si="21"/>
        <v>5494.2300000000005</v>
      </c>
      <c r="J10" s="153">
        <f t="shared" si="9"/>
        <v>1831.4100000000001</v>
      </c>
      <c r="K10" s="153">
        <v>3.0499999999999998</v>
      </c>
      <c r="L10" s="153">
        <f t="shared" si="10"/>
        <v>18619.335000000003</v>
      </c>
      <c r="M10" s="153"/>
      <c r="N10" s="152">
        <f t="shared" si="11"/>
        <v>511765.12500000006</v>
      </c>
      <c r="O10" s="153">
        <f t="shared" si="12"/>
        <v>12209.400000000001</v>
      </c>
      <c r="P10" s="153">
        <f t="shared" si="13"/>
        <v>18314.100000000002</v>
      </c>
      <c r="Q10" s="153">
        <f t="shared" si="14"/>
        <v>38154.400000000001</v>
      </c>
      <c r="R10" s="153">
        <f t="shared" si="15"/>
        <v>549919.5</v>
      </c>
      <c r="S10" s="153">
        <f t="shared" si="16"/>
        <v>560230.49062499998</v>
      </c>
      <c r="T10" s="154">
        <f t="shared" si="17"/>
        <v>169189.60816874998</v>
      </c>
      <c r="U10" s="154">
        <f t="shared" si="18"/>
        <v>729.39999999999998</v>
      </c>
      <c r="V10" s="154">
        <f t="shared" si="19"/>
        <v>160.5</v>
      </c>
      <c r="W10" s="154">
        <f t="shared" si="20"/>
        <v>889.89999999999998</v>
      </c>
      <c r="X10" s="154">
        <v>939</v>
      </c>
      <c r="Y10" s="154">
        <v>1012.2</v>
      </c>
    </row>
    <row r="11" s="113" customFormat="1">
      <c r="A11" s="144">
        <v>2</v>
      </c>
      <c r="B11" s="145" t="s">
        <v>132</v>
      </c>
      <c r="C11" s="156">
        <f t="shared" ref="C11:W15" si="22">C12+C13+C14</f>
        <v>4</v>
      </c>
      <c r="D11" s="148">
        <f t="shared" si="22"/>
        <v>13770</v>
      </c>
      <c r="E11" s="148">
        <f t="shared" si="22"/>
        <v>4.9400000000000004</v>
      </c>
      <c r="F11" s="148">
        <f t="shared" si="22"/>
        <v>22674.600000000002</v>
      </c>
      <c r="G11" s="148">
        <f t="shared" si="22"/>
        <v>29421.900000000001</v>
      </c>
      <c r="H11" s="148">
        <f t="shared" si="22"/>
        <v>6524</v>
      </c>
      <c r="I11" s="148">
        <f t="shared" si="22"/>
        <v>29426.490000000002</v>
      </c>
      <c r="J11" s="148">
        <f t="shared" si="22"/>
        <v>8826.5699999999997</v>
      </c>
      <c r="K11" s="148">
        <f t="shared" si="22"/>
        <v>8.5999999999999996</v>
      </c>
      <c r="L11" s="148">
        <f t="shared" si="22"/>
        <v>84334.365000000005</v>
      </c>
      <c r="M11" s="148">
        <f t="shared" si="22"/>
        <v>0</v>
      </c>
      <c r="N11" s="148">
        <f t="shared" si="22"/>
        <v>2377999.875</v>
      </c>
      <c r="O11" s="148">
        <f t="shared" si="22"/>
        <v>58843.800000000003</v>
      </c>
      <c r="P11" s="148">
        <f t="shared" si="22"/>
        <v>88265.700000000012</v>
      </c>
      <c r="Q11" s="148">
        <f t="shared" si="22"/>
        <v>183887</v>
      </c>
      <c r="R11" s="148">
        <f t="shared" si="22"/>
        <v>2561886.9000000004</v>
      </c>
      <c r="S11" s="148">
        <f t="shared" si="22"/>
        <v>2609922.2793749999</v>
      </c>
      <c r="T11" s="148">
        <f t="shared" si="22"/>
        <v>788196.52837124991</v>
      </c>
      <c r="U11" s="148">
        <f t="shared" si="22"/>
        <v>3398.0999999999999</v>
      </c>
      <c r="V11" s="148">
        <f t="shared" si="22"/>
        <v>747.60000000000002</v>
      </c>
      <c r="W11" s="148">
        <f t="shared" si="22"/>
        <v>4145.6999999999998</v>
      </c>
      <c r="X11" s="148">
        <v>4374.6999999999998</v>
      </c>
      <c r="Y11" s="148">
        <v>4715.8000000000002</v>
      </c>
    </row>
    <row r="12" s="113" customFormat="1">
      <c r="A12" s="144"/>
      <c r="B12" s="157" t="s">
        <v>129</v>
      </c>
      <c r="C12" s="151">
        <v>1</v>
      </c>
      <c r="D12" s="152">
        <v>4590</v>
      </c>
      <c r="E12" s="152">
        <v>2.1400000000000001</v>
      </c>
      <c r="F12" s="153">
        <f t="shared" ref="F12:F14" si="23">D12*E12</f>
        <v>9822.6000000000004</v>
      </c>
      <c r="G12" s="153">
        <f t="shared" ref="G12:G14" si="24">C12*F12</f>
        <v>9822.6000000000004</v>
      </c>
      <c r="H12" s="153">
        <v>2388</v>
      </c>
      <c r="I12" s="153">
        <f>1.2*G12</f>
        <v>11787.120000000001</v>
      </c>
      <c r="J12" s="153">
        <f t="shared" ref="J12:J14" si="25">G12*0.3</f>
        <v>2946.7800000000002</v>
      </c>
      <c r="K12" s="153">
        <v>2.5</v>
      </c>
      <c r="L12" s="153">
        <f t="shared" ref="L12:L14" si="26">G12*K12</f>
        <v>24556.5</v>
      </c>
      <c r="M12" s="153"/>
      <c r="N12" s="152">
        <f t="shared" ref="N12:N14" si="27">(G12+H12+I12+J12+L12+M12)*12*1.25</f>
        <v>772515</v>
      </c>
      <c r="O12" s="153">
        <f t="shared" ref="O12:O14" si="28">2*G12</f>
        <v>19645.200000000001</v>
      </c>
      <c r="P12" s="153">
        <f t="shared" ref="P12:P14" si="29">G12*3</f>
        <v>29467.800000000003</v>
      </c>
      <c r="Q12" s="153">
        <f t="shared" ref="Q12:Q14" si="30">ROUND((O12+P12)*1.25,1)</f>
        <v>61391.300000000003</v>
      </c>
      <c r="R12" s="153">
        <f t="shared" ref="R12:R14" si="31">ROUND((N12+Q12),1)</f>
        <v>833906.30000000005</v>
      </c>
      <c r="S12" s="153">
        <f t="shared" ref="S12:S14" si="32">R12+R12/12*3*0.075</f>
        <v>849542.04312500008</v>
      </c>
      <c r="T12" s="154">
        <f t="shared" ref="T12:T14" si="33">S12*0.302</f>
        <v>256561.69702375002</v>
      </c>
      <c r="U12" s="154">
        <f t="shared" ref="U12:U14" si="34">ROUND((S12+T12)/1000,1)</f>
        <v>1106.0999999999999</v>
      </c>
      <c r="V12" s="154">
        <f t="shared" ref="V12:V14" si="35">ROUND(U12*0.22,1)</f>
        <v>243.30000000000001</v>
      </c>
      <c r="W12" s="154">
        <f t="shared" ref="W12:W14" si="36">U12+V12</f>
        <v>1349.3999999999999</v>
      </c>
      <c r="X12" s="154">
        <v>1424</v>
      </c>
      <c r="Y12" s="154">
        <v>1535</v>
      </c>
    </row>
    <row r="13" s="113" customFormat="1">
      <c r="A13" s="144"/>
      <c r="B13" s="155" t="s">
        <v>130</v>
      </c>
      <c r="C13" s="151">
        <v>2</v>
      </c>
      <c r="D13" s="152">
        <v>4590</v>
      </c>
      <c r="E13" s="152">
        <v>1.47</v>
      </c>
      <c r="F13" s="153">
        <f t="shared" si="23"/>
        <v>6747.3000000000002</v>
      </c>
      <c r="G13" s="153">
        <f t="shared" si="24"/>
        <v>13494.6</v>
      </c>
      <c r="H13" s="153">
        <v>2068</v>
      </c>
      <c r="I13" s="153">
        <f t="shared" ref="I13:I14" si="37">0.9*G13</f>
        <v>12145.140000000001</v>
      </c>
      <c r="J13" s="153">
        <f t="shared" si="25"/>
        <v>4048.3800000000001</v>
      </c>
      <c r="K13" s="153">
        <v>3.0499999999999998</v>
      </c>
      <c r="L13" s="153">
        <f t="shared" si="26"/>
        <v>41158.529999999999</v>
      </c>
      <c r="M13" s="153"/>
      <c r="N13" s="152">
        <f t="shared" si="27"/>
        <v>1093719.75</v>
      </c>
      <c r="O13" s="153">
        <f t="shared" si="28"/>
        <v>26989.200000000001</v>
      </c>
      <c r="P13" s="153">
        <f t="shared" si="29"/>
        <v>40483.800000000003</v>
      </c>
      <c r="Q13" s="153">
        <f t="shared" si="30"/>
        <v>84341.300000000003</v>
      </c>
      <c r="R13" s="153">
        <f t="shared" si="31"/>
        <v>1178061.1000000001</v>
      </c>
      <c r="S13" s="153">
        <f t="shared" si="32"/>
        <v>1200149.745625</v>
      </c>
      <c r="T13" s="154">
        <f t="shared" si="33"/>
        <v>362445.22317874996</v>
      </c>
      <c r="U13" s="154">
        <f t="shared" si="34"/>
        <v>1562.5999999999999</v>
      </c>
      <c r="V13" s="154">
        <f t="shared" si="35"/>
        <v>343.80000000000001</v>
      </c>
      <c r="W13" s="154">
        <f t="shared" si="36"/>
        <v>1906.3999999999999</v>
      </c>
      <c r="X13" s="154">
        <v>2011.7</v>
      </c>
      <c r="Y13" s="154">
        <v>2168.5999999999999</v>
      </c>
    </row>
    <row r="14" s="113" customFormat="1">
      <c r="A14" s="144"/>
      <c r="B14" s="155" t="s">
        <v>131</v>
      </c>
      <c r="C14" s="151">
        <v>1</v>
      </c>
      <c r="D14" s="152">
        <v>4590</v>
      </c>
      <c r="E14" s="152">
        <v>1.3300000000000001</v>
      </c>
      <c r="F14" s="153">
        <f t="shared" si="23"/>
        <v>6104.7000000000007</v>
      </c>
      <c r="G14" s="153">
        <f t="shared" si="24"/>
        <v>6104.7000000000007</v>
      </c>
      <c r="H14" s="153">
        <v>2068</v>
      </c>
      <c r="I14" s="153">
        <f t="shared" si="37"/>
        <v>5494.2300000000005</v>
      </c>
      <c r="J14" s="153">
        <f t="shared" si="25"/>
        <v>1831.4100000000001</v>
      </c>
      <c r="K14" s="153">
        <v>3.0499999999999998</v>
      </c>
      <c r="L14" s="153">
        <f t="shared" si="26"/>
        <v>18619.335000000003</v>
      </c>
      <c r="M14" s="153"/>
      <c r="N14" s="152">
        <f t="shared" si="27"/>
        <v>511765.12500000006</v>
      </c>
      <c r="O14" s="153">
        <f t="shared" si="28"/>
        <v>12209.400000000001</v>
      </c>
      <c r="P14" s="153">
        <f t="shared" si="29"/>
        <v>18314.100000000002</v>
      </c>
      <c r="Q14" s="153">
        <f t="shared" si="30"/>
        <v>38154.400000000001</v>
      </c>
      <c r="R14" s="153">
        <f t="shared" si="31"/>
        <v>549919.5</v>
      </c>
      <c r="S14" s="153">
        <f t="shared" si="32"/>
        <v>560230.49062499998</v>
      </c>
      <c r="T14" s="154">
        <f t="shared" si="33"/>
        <v>169189.60816874998</v>
      </c>
      <c r="U14" s="154">
        <f t="shared" si="34"/>
        <v>729.39999999999998</v>
      </c>
      <c r="V14" s="154">
        <f t="shared" si="35"/>
        <v>160.5</v>
      </c>
      <c r="W14" s="154">
        <f t="shared" si="36"/>
        <v>889.89999999999998</v>
      </c>
      <c r="X14" s="154">
        <v>939</v>
      </c>
      <c r="Y14" s="154">
        <v>1012.2</v>
      </c>
    </row>
    <row r="15">
      <c r="A15" s="144">
        <v>3</v>
      </c>
      <c r="B15" s="145" t="s">
        <v>59</v>
      </c>
      <c r="C15" s="156">
        <f t="shared" si="22"/>
        <v>40</v>
      </c>
      <c r="D15" s="148">
        <f t="shared" si="22"/>
        <v>13770</v>
      </c>
      <c r="E15" s="148">
        <f t="shared" si="22"/>
        <v>5.7400000000000002</v>
      </c>
      <c r="F15" s="148">
        <f t="shared" si="22"/>
        <v>26346.600000000002</v>
      </c>
      <c r="G15" s="148">
        <f t="shared" si="22"/>
        <v>338742</v>
      </c>
      <c r="H15" s="148">
        <f t="shared" si="22"/>
        <v>6524</v>
      </c>
      <c r="I15" s="148">
        <f t="shared" si="22"/>
        <v>340945.20000000001</v>
      </c>
      <c r="J15" s="148">
        <f t="shared" si="22"/>
        <v>101622.60000000001</v>
      </c>
      <c r="K15" s="148">
        <f t="shared" si="22"/>
        <v>10.390000000000001</v>
      </c>
      <c r="L15" s="148">
        <f t="shared" si="22"/>
        <v>1173249.9000000001</v>
      </c>
      <c r="M15" s="148">
        <f t="shared" si="22"/>
        <v>0</v>
      </c>
      <c r="N15" s="148">
        <f t="shared" si="22"/>
        <v>29416255.5</v>
      </c>
      <c r="O15" s="148">
        <f t="shared" si="22"/>
        <v>677484</v>
      </c>
      <c r="P15" s="148">
        <f t="shared" si="22"/>
        <v>1016226</v>
      </c>
      <c r="Q15" s="148">
        <f t="shared" si="22"/>
        <v>2117137.5</v>
      </c>
      <c r="R15" s="148">
        <f t="shared" si="22"/>
        <v>31533393.000000004</v>
      </c>
      <c r="S15" s="148">
        <f t="shared" si="22"/>
        <v>32124644.118749999</v>
      </c>
      <c r="T15" s="148">
        <f t="shared" si="22"/>
        <v>9701642.5238624997</v>
      </c>
      <c r="U15" s="148">
        <f t="shared" si="22"/>
        <v>41826.300000000003</v>
      </c>
      <c r="V15" s="148">
        <f t="shared" si="22"/>
        <v>8156.1000000000004</v>
      </c>
      <c r="W15" s="148">
        <f t="shared" si="22"/>
        <v>49982.400000000001</v>
      </c>
      <c r="X15" s="148">
        <v>52742.299999999996</v>
      </c>
      <c r="Y15" s="148">
        <v>56856.100000000006</v>
      </c>
    </row>
    <row r="16">
      <c r="A16" s="144"/>
      <c r="B16" s="157" t="s">
        <v>129</v>
      </c>
      <c r="C16" s="151">
        <v>10</v>
      </c>
      <c r="D16" s="152">
        <v>4590</v>
      </c>
      <c r="E16" s="152">
        <v>2.6200000000000001</v>
      </c>
      <c r="F16" s="153">
        <f t="shared" ref="F16:F18" si="38">D16*E16</f>
        <v>12025.800000000001</v>
      </c>
      <c r="G16" s="153">
        <f t="shared" ref="G16:G18" si="39">C16*F16</f>
        <v>120258.00000000001</v>
      </c>
      <c r="H16" s="153">
        <v>2388</v>
      </c>
      <c r="I16" s="153">
        <f>1.2*G16</f>
        <v>144309.60000000001</v>
      </c>
      <c r="J16" s="153">
        <f t="shared" ref="J16:J18" si="40">G16*0.3</f>
        <v>36077.400000000001</v>
      </c>
      <c r="K16" s="158">
        <v>3.4700000000000002</v>
      </c>
      <c r="L16" s="153">
        <f t="shared" ref="L16:L18" si="41">G16*K16</f>
        <v>417295.26000000007</v>
      </c>
      <c r="M16" s="158"/>
      <c r="N16" s="152">
        <f t="shared" ref="N16:N18" si="42">(G16+H16+I16+J16+L16+M16)*12*1.25</f>
        <v>10804923.900000002</v>
      </c>
      <c r="O16" s="153">
        <f t="shared" ref="O16:O18" si="43">2*G16</f>
        <v>240516.00000000003</v>
      </c>
      <c r="P16" s="153">
        <f t="shared" ref="P16:P18" si="44">G16*3</f>
        <v>360774.00000000006</v>
      </c>
      <c r="Q16" s="153">
        <f t="shared" ref="Q16:Q18" si="45">ROUND((O16+P16)*1.25,1)</f>
        <v>751612.5</v>
      </c>
      <c r="R16" s="153">
        <f t="shared" ref="R16:R18" si="46">ROUND((N16+Q16),1)</f>
        <v>11556536.4</v>
      </c>
      <c r="S16" s="153">
        <f t="shared" ref="S16:S18" si="47">R16+R16/12*3*0.075</f>
        <v>11773221.4575</v>
      </c>
      <c r="T16" s="154">
        <f t="shared" ref="T16:T18" si="48">S16*0.302</f>
        <v>3555512.880165</v>
      </c>
      <c r="U16" s="154">
        <f t="shared" ref="U16:U18" si="49">ROUND((S16+T16)/1000,1)</f>
        <v>15328.700000000001</v>
      </c>
      <c r="V16" s="154">
        <f t="shared" ref="V16:V18" si="50">ROUND(U16*0.195,1)</f>
        <v>2989.0999999999999</v>
      </c>
      <c r="W16" s="154">
        <f t="shared" ref="W16:W18" si="51">U16+V16</f>
        <v>18317.799999999999</v>
      </c>
      <c r="X16" s="154">
        <v>19329.200000000001</v>
      </c>
      <c r="Y16" s="154">
        <v>20837</v>
      </c>
    </row>
    <row r="17" ht="15" customHeight="1">
      <c r="A17" s="144"/>
      <c r="B17" s="155" t="s">
        <v>130</v>
      </c>
      <c r="C17" s="151">
        <v>20</v>
      </c>
      <c r="D17" s="152">
        <v>4590</v>
      </c>
      <c r="E17" s="152">
        <v>1.6399999999999999</v>
      </c>
      <c r="F17" s="153">
        <f t="shared" si="38"/>
        <v>7527.5999999999995</v>
      </c>
      <c r="G17" s="153">
        <f t="shared" si="39"/>
        <v>150552</v>
      </c>
      <c r="H17" s="153">
        <v>2068</v>
      </c>
      <c r="I17" s="153">
        <f t="shared" ref="I17:I18" si="52">0.9*G17</f>
        <v>135496.80000000002</v>
      </c>
      <c r="J17" s="153">
        <f t="shared" si="40"/>
        <v>45165.599999999999</v>
      </c>
      <c r="K17" s="158">
        <v>3.46</v>
      </c>
      <c r="L17" s="153">
        <f t="shared" si="41"/>
        <v>520909.91999999998</v>
      </c>
      <c r="M17" s="158"/>
      <c r="N17" s="152">
        <f t="shared" si="42"/>
        <v>12812884.800000001</v>
      </c>
      <c r="O17" s="153">
        <f t="shared" si="43"/>
        <v>301104</v>
      </c>
      <c r="P17" s="153">
        <f t="shared" si="44"/>
        <v>451656</v>
      </c>
      <c r="Q17" s="153">
        <f t="shared" si="45"/>
        <v>940950</v>
      </c>
      <c r="R17" s="153">
        <f t="shared" si="46"/>
        <v>13753834.800000001</v>
      </c>
      <c r="S17" s="153">
        <f t="shared" si="47"/>
        <v>14011719.202500001</v>
      </c>
      <c r="T17" s="154">
        <f t="shared" si="48"/>
        <v>4231539.199155</v>
      </c>
      <c r="U17" s="154">
        <f t="shared" si="49"/>
        <v>18243.299999999999</v>
      </c>
      <c r="V17" s="154">
        <f t="shared" si="50"/>
        <v>3557.4000000000001</v>
      </c>
      <c r="W17" s="154">
        <f t="shared" si="51"/>
        <v>21800.700000000001</v>
      </c>
      <c r="X17" s="154">
        <v>23004.5</v>
      </c>
      <c r="Y17" s="154">
        <v>24798.799999999999</v>
      </c>
    </row>
    <row r="18" ht="15" customHeight="1">
      <c r="A18" s="144"/>
      <c r="B18" s="155" t="s">
        <v>131</v>
      </c>
      <c r="C18" s="151">
        <v>10</v>
      </c>
      <c r="D18" s="152">
        <v>4590</v>
      </c>
      <c r="E18" s="152">
        <v>1.48</v>
      </c>
      <c r="F18" s="153">
        <f t="shared" si="38"/>
        <v>6793.1999999999998</v>
      </c>
      <c r="G18" s="153">
        <f t="shared" si="39"/>
        <v>67932</v>
      </c>
      <c r="H18" s="153">
        <v>2068</v>
      </c>
      <c r="I18" s="153">
        <f t="shared" si="52"/>
        <v>61138.800000000003</v>
      </c>
      <c r="J18" s="153">
        <f t="shared" si="40"/>
        <v>20379.599999999999</v>
      </c>
      <c r="K18" s="158">
        <v>3.46</v>
      </c>
      <c r="L18" s="153">
        <f t="shared" si="41"/>
        <v>235044.72</v>
      </c>
      <c r="M18" s="158"/>
      <c r="N18" s="152">
        <f t="shared" si="42"/>
        <v>5798446.7999999989</v>
      </c>
      <c r="O18" s="153">
        <f t="shared" si="43"/>
        <v>135864</v>
      </c>
      <c r="P18" s="153">
        <f t="shared" si="44"/>
        <v>203796</v>
      </c>
      <c r="Q18" s="153">
        <f t="shared" si="45"/>
        <v>424575</v>
      </c>
      <c r="R18" s="153">
        <f t="shared" si="46"/>
        <v>6223021.7999999998</v>
      </c>
      <c r="S18" s="153">
        <f t="shared" si="47"/>
        <v>6339703.4587500002</v>
      </c>
      <c r="T18" s="154">
        <f t="shared" si="48"/>
        <v>1914590.4445425</v>
      </c>
      <c r="U18" s="154">
        <f t="shared" si="49"/>
        <v>8254.2999999999993</v>
      </c>
      <c r="V18" s="154">
        <f t="shared" si="50"/>
        <v>1609.5999999999999</v>
      </c>
      <c r="W18" s="154">
        <f t="shared" si="51"/>
        <v>9863.8999999999996</v>
      </c>
      <c r="X18" s="154">
        <v>10408.6</v>
      </c>
      <c r="Y18" s="154">
        <v>11220.299999999999</v>
      </c>
    </row>
    <row r="19">
      <c r="C19" s="159"/>
      <c r="D19" s="159"/>
      <c r="E19" s="159"/>
      <c r="F19" s="159"/>
    </row>
    <row r="22" ht="15">
      <c r="B22" s="101" t="s">
        <v>77</v>
      </c>
      <c r="C22" s="101"/>
      <c r="D22" s="101"/>
      <c r="E22" s="101"/>
      <c r="F22" s="101"/>
      <c r="G22" s="160"/>
      <c r="H22" s="160"/>
      <c r="I22" s="161"/>
      <c r="J22" s="162"/>
      <c r="K22" s="163"/>
    </row>
    <row r="23" ht="17.25">
      <c r="B23" s="101"/>
      <c r="C23" s="164"/>
      <c r="D23" s="164"/>
      <c r="E23" s="164"/>
      <c r="F23" s="164"/>
      <c r="G23" s="165"/>
      <c r="H23" s="166"/>
      <c r="I23" s="167"/>
      <c r="J23" s="168"/>
      <c r="K23" s="169" t="s">
        <v>78</v>
      </c>
      <c r="W23" s="170"/>
    </row>
  </sheetData>
  <mergeCells count="8">
    <mergeCell ref="A2:Y3"/>
    <mergeCell ref="A4:A5"/>
    <mergeCell ref="B4:B5"/>
    <mergeCell ref="C4:T4"/>
    <mergeCell ref="U4:W4"/>
    <mergeCell ref="X4:X5"/>
    <mergeCell ref="Y4:Y5"/>
    <mergeCell ref="B22:F23"/>
  </mergeCells>
  <printOptions headings="0" gridLines="0"/>
  <pageMargins left="0.69999999999999996" right="0.69999999999999996" top="0.75" bottom="0.75" header="0.29999999999999999" footer="0.29999999999999999"/>
  <pageSetup paperSize="9" scale="40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Приходько Вера Владимировна</dc:creator>
  <cp:revision>21</cp:revision>
  <dcterms:created xsi:type="dcterms:W3CDTF">2022-04-11T08:18:00Z</dcterms:created>
  <dcterms:modified xsi:type="dcterms:W3CDTF">2025-10-20T01:18:43Z</dcterms:modified>
</cp:coreProperties>
</file>